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har\Desktop\Club pics 2022\"/>
    </mc:Choice>
  </mc:AlternateContent>
  <xr:revisionPtr revIDLastSave="0" documentId="13_ncr:1_{A66CFA74-096B-47F6-8418-829AB5B66FFA}" xr6:coauthVersionLast="47" xr6:coauthVersionMax="47" xr10:uidLastSave="{00000000-0000-0000-0000-000000000000}"/>
  <bookViews>
    <workbookView xWindow="2280" yWindow="1230" windowWidth="20535" windowHeight="14265" xr2:uid="{00000000-000D-0000-FFFF-FFFF00000000}"/>
  </bookViews>
  <sheets>
    <sheet name="Club Member Standings" sheetId="3" r:id="rId1"/>
    <sheet name="Tournament Points" sheetId="1" r:id="rId2"/>
    <sheet name="Meeting Points" sheetId="2" r:id="rId3"/>
    <sheet name="Member Summary" sheetId="4" r:id="rId4"/>
    <sheet name="Classic Pairings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/>
  <c r="B7" i="4" s="1"/>
  <c r="I15" i="3" s="1"/>
  <c r="E7" i="4"/>
  <c r="H15" i="3" s="1"/>
  <c r="D3" i="4"/>
  <c r="D4" i="4"/>
  <c r="D5" i="4"/>
  <c r="D6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" i="4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3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6" i="1"/>
  <c r="B21" i="2"/>
  <c r="C15" i="1"/>
  <c r="B15" i="1"/>
  <c r="E16" i="4" s="1"/>
  <c r="C14" i="3" s="1"/>
  <c r="C16" i="4"/>
  <c r="B29" i="1"/>
  <c r="C29" i="1"/>
  <c r="B18" i="2"/>
  <c r="B7" i="2"/>
  <c r="C4" i="4" s="1"/>
  <c r="C24" i="1"/>
  <c r="C25" i="1"/>
  <c r="C26" i="1"/>
  <c r="C27" i="1"/>
  <c r="C28" i="1"/>
  <c r="C30" i="1"/>
  <c r="C31" i="1"/>
  <c r="C32" i="1"/>
  <c r="C33" i="1"/>
  <c r="C34" i="1"/>
  <c r="C35" i="1"/>
  <c r="C36" i="1"/>
  <c r="C37" i="1"/>
  <c r="C23" i="1"/>
  <c r="C20" i="1"/>
  <c r="C7" i="1"/>
  <c r="C8" i="1"/>
  <c r="C9" i="1"/>
  <c r="C10" i="1"/>
  <c r="C11" i="1"/>
  <c r="C12" i="1"/>
  <c r="C13" i="1"/>
  <c r="C14" i="1"/>
  <c r="C16" i="1"/>
  <c r="C17" i="1"/>
  <c r="C18" i="1"/>
  <c r="C19" i="1"/>
  <c r="C6" i="1"/>
  <c r="B33" i="1"/>
  <c r="E22" i="4" s="1"/>
  <c r="H5" i="3" s="1"/>
  <c r="B31" i="1"/>
  <c r="E17" i="4" s="1"/>
  <c r="H10" i="3" s="1"/>
  <c r="B24" i="1"/>
  <c r="B25" i="1"/>
  <c r="B26" i="1"/>
  <c r="B16" i="1"/>
  <c r="B12" i="1"/>
  <c r="B8" i="1"/>
  <c r="E4" i="4" s="1"/>
  <c r="C16" i="3" s="1"/>
  <c r="B29" i="2"/>
  <c r="B30" i="2"/>
  <c r="B31" i="2"/>
  <c r="B32" i="2"/>
  <c r="B33" i="2"/>
  <c r="B5" i="2"/>
  <c r="B6" i="2"/>
  <c r="B8" i="2"/>
  <c r="B9" i="2"/>
  <c r="B10" i="2"/>
  <c r="B11" i="2"/>
  <c r="B12" i="2"/>
  <c r="B13" i="2"/>
  <c r="B14" i="2"/>
  <c r="B15" i="2"/>
  <c r="C11" i="4" s="1"/>
  <c r="B16" i="2"/>
  <c r="B17" i="2"/>
  <c r="B19" i="2"/>
  <c r="B20" i="2"/>
  <c r="B22" i="2"/>
  <c r="B23" i="2"/>
  <c r="B24" i="2"/>
  <c r="C19" i="4" s="1"/>
  <c r="B25" i="2"/>
  <c r="B26" i="2"/>
  <c r="B27" i="2"/>
  <c r="C22" i="4" s="1"/>
  <c r="B28" i="2"/>
  <c r="B28" i="1"/>
  <c r="E12" i="4" s="1"/>
  <c r="H9" i="3" s="1"/>
  <c r="B30" i="1"/>
  <c r="B32" i="1"/>
  <c r="B34" i="1"/>
  <c r="B35" i="1"/>
  <c r="B36" i="1"/>
  <c r="E27" i="4" s="1"/>
  <c r="H14" i="3" s="1"/>
  <c r="B37" i="1"/>
  <c r="E28" i="4" s="1"/>
  <c r="H16" i="3" s="1"/>
  <c r="B17" i="1"/>
  <c r="E19" i="4" s="1"/>
  <c r="C9" i="3" s="1"/>
  <c r="B16" i="4" l="1"/>
  <c r="D14" i="3" s="1"/>
  <c r="C28" i="4"/>
  <c r="B28" i="4" s="1"/>
  <c r="I16" i="3" s="1"/>
  <c r="B4" i="4"/>
  <c r="D16" i="3" s="1"/>
  <c r="C21" i="4"/>
  <c r="B21" i="4" s="1"/>
  <c r="C12" i="4"/>
  <c r="B12" i="4" s="1"/>
  <c r="I9" i="3" s="1"/>
  <c r="C17" i="4"/>
  <c r="B17" i="4" s="1"/>
  <c r="I10" i="3" s="1"/>
  <c r="B19" i="4"/>
  <c r="D9" i="3" s="1"/>
  <c r="B22" i="4"/>
  <c r="I5" i="3" s="1"/>
  <c r="B11" i="4"/>
  <c r="C3" i="4"/>
  <c r="E26" i="4" l="1"/>
  <c r="H12" i="3" s="1"/>
  <c r="C26" i="4"/>
  <c r="B26" i="4" l="1"/>
  <c r="I12" i="3" s="1"/>
  <c r="B27" i="1"/>
  <c r="B23" i="1"/>
  <c r="E3" i="4" s="1"/>
  <c r="B7" i="1"/>
  <c r="B9" i="1"/>
  <c r="B10" i="1"/>
  <c r="E11" i="4"/>
  <c r="B11" i="1"/>
  <c r="B13" i="1"/>
  <c r="B14" i="1"/>
  <c r="B18" i="1"/>
  <c r="E21" i="4" s="1"/>
  <c r="C17" i="3" s="1"/>
  <c r="B19" i="1"/>
  <c r="B20" i="1"/>
  <c r="B6" i="1"/>
  <c r="B3" i="4"/>
  <c r="F6" i="3" l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E6" i="4"/>
  <c r="E25" i="4"/>
  <c r="C6" i="4"/>
  <c r="C15" i="4"/>
  <c r="C27" i="4"/>
  <c r="B27" i="4" s="1"/>
  <c r="I14" i="3" s="1"/>
  <c r="E15" i="4"/>
  <c r="E24" i="4" l="1"/>
  <c r="B15" i="4"/>
  <c r="D17" i="3" s="1"/>
  <c r="B6" i="4"/>
  <c r="E18" i="4" l="1"/>
  <c r="C11" i="3" s="1"/>
  <c r="C18" i="4"/>
  <c r="C24" i="4"/>
  <c r="B24" i="4" s="1"/>
  <c r="C25" i="4"/>
  <c r="B25" i="4" s="1"/>
  <c r="C15" i="3" l="1"/>
  <c r="D15" i="3"/>
  <c r="B18" i="4"/>
  <c r="D11" i="3" s="1"/>
  <c r="C23" i="4" l="1"/>
  <c r="C8" i="4"/>
  <c r="E5" i="4" l="1"/>
  <c r="C5" i="4"/>
  <c r="E23" i="4"/>
  <c r="H7" i="3" s="1"/>
  <c r="E9" i="4"/>
  <c r="H17" i="3" s="1"/>
  <c r="E20" i="4"/>
  <c r="H13" i="3" s="1"/>
  <c r="E8" i="4"/>
  <c r="H11" i="3" s="1"/>
  <c r="E10" i="4"/>
  <c r="C6" i="3" s="1"/>
  <c r="E13" i="4"/>
  <c r="E2" i="4"/>
  <c r="C20" i="4"/>
  <c r="C9" i="4"/>
  <c r="C10" i="4"/>
  <c r="C13" i="4"/>
  <c r="C14" i="4"/>
  <c r="B4" i="2"/>
  <c r="C2" i="4" s="1"/>
  <c r="G29" i="4"/>
  <c r="E14" i="4" l="1"/>
  <c r="C12" i="3"/>
  <c r="C10" i="3"/>
  <c r="C7" i="3"/>
  <c r="C18" i="3"/>
  <c r="C8" i="3"/>
  <c r="C13" i="3"/>
  <c r="B5" i="4"/>
  <c r="B2" i="4"/>
  <c r="B13" i="4"/>
  <c r="B14" i="4"/>
  <c r="B8" i="4"/>
  <c r="I11" i="3" s="1"/>
  <c r="C5" i="3"/>
  <c r="B23" i="4"/>
  <c r="I7" i="3" s="1"/>
  <c r="B9" i="4"/>
  <c r="I17" i="3" s="1"/>
  <c r="B20" i="4"/>
  <c r="I13" i="3" s="1"/>
  <c r="B10" i="4"/>
  <c r="I8" i="3" l="1"/>
  <c r="I6" i="3"/>
  <c r="H8" i="3"/>
  <c r="H6" i="3"/>
  <c r="D6" i="3"/>
  <c r="D8" i="3"/>
  <c r="D7" i="3"/>
  <c r="D18" i="3"/>
  <c r="D10" i="3"/>
  <c r="D12" i="3"/>
  <c r="D13" i="3"/>
  <c r="D5" i="3"/>
  <c r="A6" i="3"/>
  <c r="A7" i="3"/>
  <c r="A8" i="3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<sst xmlns="http://schemas.openxmlformats.org/spreadsheetml/2006/main" count="210" uniqueCount="75">
  <si>
    <t>NAME</t>
  </si>
  <si>
    <t>TOTALS</t>
  </si>
  <si>
    <t>Angler Division</t>
  </si>
  <si>
    <t>POSITION</t>
  </si>
  <si>
    <t>TOTAL WEIGHT</t>
  </si>
  <si>
    <t>TOTAL POINTS</t>
  </si>
  <si>
    <t>Doug Lubs</t>
  </si>
  <si>
    <t>Rex Harris</t>
  </si>
  <si>
    <t>Todd Taylor</t>
  </si>
  <si>
    <t>Leonard Compton</t>
  </si>
  <si>
    <t>Co-Angler Division</t>
  </si>
  <si>
    <t>Mark Goulding</t>
  </si>
  <si>
    <t>Terry Battema</t>
  </si>
  <si>
    <t>Big Bass:</t>
  </si>
  <si>
    <t>Weight</t>
  </si>
  <si>
    <t>Points</t>
  </si>
  <si>
    <t>Name</t>
  </si>
  <si>
    <t>Angler/CoAngler</t>
  </si>
  <si>
    <t>CoAngler</t>
  </si>
  <si>
    <t>Angler</t>
  </si>
  <si>
    <t>Membership Dues</t>
  </si>
  <si>
    <t>Total Dues</t>
  </si>
  <si>
    <t>Total Points</t>
  </si>
  <si>
    <t>Meeting Points</t>
  </si>
  <si>
    <t>Total Weight</t>
  </si>
  <si>
    <t>Bonus Points for New Members</t>
  </si>
  <si>
    <t>Anglers</t>
  </si>
  <si>
    <t>Co-Anglers</t>
  </si>
  <si>
    <t>Tournament Point Total</t>
  </si>
  <si>
    <t>Did not participate in the draw</t>
  </si>
  <si>
    <t>Brett Miner</t>
  </si>
  <si>
    <t>Coangler</t>
  </si>
  <si>
    <t>Jeff Terrell</t>
  </si>
  <si>
    <t>Mike Scholl</t>
  </si>
  <si>
    <t>Wild Card</t>
  </si>
  <si>
    <t>Lee Eakle</t>
  </si>
  <si>
    <t>Troy Gorham</t>
  </si>
  <si>
    <t>Jeff Palin</t>
  </si>
  <si>
    <t>Ben Farmer</t>
  </si>
  <si>
    <t>Joe Myetich</t>
  </si>
  <si>
    <t>Darryl Stanley</t>
  </si>
  <si>
    <t>Desmond Turner</t>
  </si>
  <si>
    <t>Patrick Weber</t>
  </si>
  <si>
    <t>10 Bonus Points for State Championship Function</t>
  </si>
  <si>
    <t>Nick Shelburn</t>
  </si>
  <si>
    <t>Chris Lapinski</t>
  </si>
  <si>
    <t>Devin Williams</t>
  </si>
  <si>
    <t>Jonathon Badua</t>
  </si>
  <si>
    <t>Chad Compton</t>
  </si>
  <si>
    <t>Mason Compton</t>
  </si>
  <si>
    <t>Bruce Gale</t>
  </si>
  <si>
    <t>KJ Henderson</t>
  </si>
  <si>
    <t>Martin Padgett</t>
  </si>
  <si>
    <t>Jim Royce</t>
  </si>
  <si>
    <t>Michael Shinkle</t>
  </si>
  <si>
    <t>Patoka    4/23/2022</t>
  </si>
  <si>
    <t>West Boggs        4/14/2022</t>
  </si>
  <si>
    <t>Monroe     6/18/2022</t>
  </si>
  <si>
    <t>Geist  7/9/2022</t>
  </si>
  <si>
    <t>Morse   7/23/2022</t>
  </si>
  <si>
    <t>Raccoon   9/10/2022</t>
  </si>
  <si>
    <t>Brookville  9/24/2022</t>
  </si>
  <si>
    <t>JCC BASSMASTERS 2022 POINTS STANDINGS</t>
  </si>
  <si>
    <t>JCC BASSMASTERS SEASON POINTS 2022 - TOURNAMENTS</t>
  </si>
  <si>
    <t>JCC BASSMASTERS 2022 SEASON POINTS - CLUB MEETINGS</t>
  </si>
  <si>
    <t>Waveland      6/4/2022</t>
  </si>
  <si>
    <t>Cataract    8/20/2022</t>
  </si>
  <si>
    <t>Bryan Mendez</t>
  </si>
  <si>
    <t>Ryan Neal</t>
  </si>
  <si>
    <t>Monroe</t>
  </si>
  <si>
    <t>2022 Classic Pairings</t>
  </si>
  <si>
    <t>Lowest Tournament Points</t>
  </si>
  <si>
    <t>Adjusted Tournament Point Total</t>
  </si>
  <si>
    <t>Adjusted Tournament Points</t>
  </si>
  <si>
    <t>Total Points have been adjusted dropping the lowest tournament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</si>
</sst>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0" fillId="3" borderId="3" xfId="0" applyNumberFormat="1" applyFill="1" applyBorder="1"/>
    <xf numFmtId="164" fontId="0" fillId="3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5" fontId="3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0" fillId="0" borderId="1" xfId="0" applyBorder="1" applyAlignment="1">
      <alignment horizontal="center"/>
    </xf>
    <xf numFmtId="15" fontId="3" fillId="3" borderId="6" xfId="0" applyNumberFormat="1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64" fontId="2" fillId="5" borderId="2" xfId="0" applyNumberFormat="1" applyFont="1" applyFill="1" applyBorder="1"/>
    <xf numFmtId="164" fontId="2" fillId="5" borderId="3" xfId="0" applyNumberFormat="1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5" fillId="2" borderId="9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64" fontId="5" fillId="2" borderId="4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4" fillId="0" borderId="1" xfId="0" applyNumberFormat="1" applyFont="1" applyBorder="1" applyAlignment="1">
      <alignment horizontal="center"/>
    </xf>
    <xf numFmtId="0" fontId="4" fillId="5" borderId="11" xfId="0" applyFont="1" applyFill="1" applyBorder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8" fillId="0" borderId="1" xfId="0" applyFont="1" applyBorder="1"/>
    <xf numFmtId="164" fontId="2" fillId="0" borderId="1" xfId="0" applyNumberFormat="1" applyFont="1" applyBorder="1"/>
    <xf numFmtId="0" fontId="9" fillId="4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0" xfId="0" applyFill="1" applyBorder="1"/>
    <xf numFmtId="0" fontId="7" fillId="6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7" borderId="1" xfId="0" applyFill="1" applyBorder="1"/>
    <xf numFmtId="0" fontId="7" fillId="0" borderId="0" xfId="0" applyFont="1"/>
    <xf numFmtId="0" fontId="11" fillId="3" borderId="16" xfId="0" applyFont="1" applyFill="1" applyBorder="1"/>
    <xf numFmtId="164" fontId="12" fillId="3" borderId="17" xfId="0" applyNumberFormat="1" applyFont="1" applyFill="1" applyBorder="1"/>
    <xf numFmtId="165" fontId="0" fillId="3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13" fillId="0" borderId="10" xfId="0" applyFont="1" applyBorder="1"/>
    <xf numFmtId="0" fontId="7" fillId="0" borderId="1" xfId="0" applyFont="1" applyBorder="1"/>
    <xf numFmtId="14" fontId="0" fillId="0" borderId="0" xfId="0" applyNumberFormat="1"/>
    <xf numFmtId="0" fontId="6" fillId="9" borderId="14" xfId="0" applyFont="1" applyFill="1" applyBorder="1"/>
    <xf numFmtId="2" fontId="0" fillId="4" borderId="1" xfId="0" applyNumberFormat="1" applyFill="1" applyBorder="1" applyAlignment="1">
      <alignment horizontal="left" indent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/>
    </xf>
    <xf numFmtId="1" fontId="0" fillId="4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10" borderId="5" xfId="0" applyFill="1" applyBorder="1"/>
    <xf numFmtId="164" fontId="0" fillId="3" borderId="1" xfId="0" applyNumberForma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5" borderId="3" xfId="0" applyFont="1" applyFill="1" applyBorder="1"/>
    <xf numFmtId="1" fontId="0" fillId="10" borderId="1" xfId="0" applyNumberFormat="1" applyFill="1" applyBorder="1" applyAlignment="1">
      <alignment horizontal="center"/>
    </xf>
    <xf numFmtId="1" fontId="0" fillId="10" borderId="3" xfId="0" applyNumberFormat="1" applyFill="1" applyBorder="1" applyAlignment="1">
      <alignment horizontal="center"/>
    </xf>
    <xf numFmtId="0" fontId="7" fillId="6" borderId="2" xfId="0" applyFont="1" applyFill="1" applyBorder="1" applyAlignment="1">
      <alignment horizontal="center" wrapText="1"/>
    </xf>
    <xf numFmtId="0" fontId="0" fillId="0" borderId="0" xfId="0" applyBorder="1"/>
    <xf numFmtId="164" fontId="4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0" fontId="7" fillId="0" borderId="0" xfId="0" applyFont="1" applyBorder="1"/>
    <xf numFmtId="0" fontId="7" fillId="5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Normal="100" workbookViewId="0">
      <selection activeCell="I21" sqref="I21"/>
    </sheetView>
  </sheetViews>
  <sheetFormatPr defaultRowHeight="15" x14ac:dyDescent="0.25"/>
  <cols>
    <col min="1" max="1" width="16.42578125" bestFit="1" customWidth="1"/>
    <col min="2" max="2" width="17.5703125" bestFit="1" customWidth="1"/>
    <col min="3" max="3" width="15.140625" bestFit="1" customWidth="1"/>
    <col min="4" max="4" width="14.42578125" bestFit="1" customWidth="1"/>
    <col min="6" max="6" width="17.5703125" customWidth="1"/>
    <col min="7" max="7" width="17" bestFit="1" customWidth="1"/>
    <col min="8" max="8" width="16.42578125" bestFit="1" customWidth="1"/>
    <col min="9" max="9" width="19.42578125" bestFit="1" customWidth="1"/>
  </cols>
  <sheetData>
    <row r="1" spans="1:9" ht="18.75" thickBot="1" x14ac:dyDescent="0.3">
      <c r="A1" s="98" t="s">
        <v>62</v>
      </c>
      <c r="B1" s="99"/>
      <c r="C1" s="99"/>
      <c r="D1" s="100"/>
      <c r="F1" s="39" t="s">
        <v>13</v>
      </c>
      <c r="G1" s="40" t="s">
        <v>68</v>
      </c>
      <c r="H1" s="71">
        <v>4.1900000000000004</v>
      </c>
      <c r="I1" s="41" t="s">
        <v>69</v>
      </c>
    </row>
    <row r="2" spans="1:9" ht="18.75" thickBot="1" x14ac:dyDescent="0.3">
      <c r="A2" s="11"/>
      <c r="B2" s="12"/>
      <c r="C2" s="12"/>
      <c r="D2" s="12"/>
    </row>
    <row r="3" spans="1:9" ht="18.75" thickBot="1" x14ac:dyDescent="0.3">
      <c r="A3" s="18" t="s">
        <v>2</v>
      </c>
      <c r="B3" s="19"/>
      <c r="C3" s="19"/>
      <c r="D3" s="20"/>
      <c r="F3" s="21" t="s">
        <v>10</v>
      </c>
      <c r="G3" s="22"/>
      <c r="H3" s="22"/>
      <c r="I3" s="23"/>
    </row>
    <row r="4" spans="1:9" x14ac:dyDescent="0.25">
      <c r="A4" s="24" t="s">
        <v>3</v>
      </c>
      <c r="B4" s="24" t="s">
        <v>0</v>
      </c>
      <c r="C4" s="24" t="s">
        <v>4</v>
      </c>
      <c r="D4" s="24" t="s">
        <v>5</v>
      </c>
      <c r="F4" s="25" t="s">
        <v>3</v>
      </c>
      <c r="G4" s="25" t="s">
        <v>0</v>
      </c>
      <c r="H4" s="25" t="s">
        <v>4</v>
      </c>
      <c r="I4" s="25" t="s">
        <v>5</v>
      </c>
    </row>
    <row r="5" spans="1:9" x14ac:dyDescent="0.25">
      <c r="A5" s="13">
        <v>1</v>
      </c>
      <c r="B5" s="16" t="s">
        <v>35</v>
      </c>
      <c r="C5" s="38">
        <f>VLOOKUP($B5,'Member Summary'!$A$1:$F$38,5,FALSE)</f>
        <v>26.099999999999998</v>
      </c>
      <c r="D5" s="13">
        <f>VLOOKUP($B5,'Member Summary'!$A$1:$F$43,2,FALSE)</f>
        <v>285</v>
      </c>
      <c r="F5" s="13">
        <v>1</v>
      </c>
      <c r="G5" s="79" t="s">
        <v>54</v>
      </c>
      <c r="H5" s="38">
        <f>VLOOKUP($G5,'Member Summary'!$A$1:$F$33,5,FALSE)</f>
        <v>22.21</v>
      </c>
      <c r="I5" s="13">
        <f>VLOOKUP($G5,'Member Summary'!$A$1:$F$43,2,FALSE)</f>
        <v>240</v>
      </c>
    </row>
    <row r="6" spans="1:9" x14ac:dyDescent="0.25">
      <c r="A6" s="13">
        <f t="shared" ref="A6:A16" si="0">A5+1</f>
        <v>2</v>
      </c>
      <c r="B6" s="16" t="s">
        <v>7</v>
      </c>
      <c r="C6" s="38">
        <f>VLOOKUP($B6,'Member Summary'!$A$1:$F$38,5,FALSE)</f>
        <v>31.57</v>
      </c>
      <c r="D6" s="13">
        <f>VLOOKUP($B6,'Member Summary'!$A$1:$F$43,2,FALSE)</f>
        <v>245</v>
      </c>
      <c r="F6" s="13">
        <f>F5+1</f>
        <v>2</v>
      </c>
      <c r="G6" s="79" t="s">
        <v>30</v>
      </c>
      <c r="H6" s="38">
        <f>VLOOKUP($G6,'Member Summary'!$A$1:$F$33,5,FALSE)</f>
        <v>13.2</v>
      </c>
      <c r="I6" s="13">
        <f>VLOOKUP($G6,'Member Summary'!$A$1:$F$43,2,FALSE)</f>
        <v>205</v>
      </c>
    </row>
    <row r="7" spans="1:9" x14ac:dyDescent="0.25">
      <c r="A7" s="13">
        <f t="shared" si="0"/>
        <v>3</v>
      </c>
      <c r="B7" s="16" t="s">
        <v>32</v>
      </c>
      <c r="C7" s="38">
        <f>VLOOKUP($B7,'Member Summary'!$A$1:$F$38,5,FALSE)</f>
        <v>23.42</v>
      </c>
      <c r="D7" s="13">
        <f>VLOOKUP($B7,'Member Summary'!$A$1:$F$43,2,FALSE)</f>
        <v>226</v>
      </c>
      <c r="F7" s="13">
        <f t="shared" ref="F7:F16" si="1">F6+1</f>
        <v>3</v>
      </c>
      <c r="G7" s="79" t="s">
        <v>40</v>
      </c>
      <c r="H7" s="38">
        <f>VLOOKUP($G7,'Member Summary'!$A$1:$F$33,5,FALSE)</f>
        <v>15.69</v>
      </c>
      <c r="I7" s="13">
        <f>VLOOKUP($G7,'Member Summary'!$A$1:$F$43,2,FALSE)</f>
        <v>203</v>
      </c>
    </row>
    <row r="8" spans="1:9" x14ac:dyDescent="0.25">
      <c r="A8" s="13">
        <f t="shared" si="0"/>
        <v>4</v>
      </c>
      <c r="B8" s="16" t="s">
        <v>6</v>
      </c>
      <c r="C8" s="38">
        <f>VLOOKUP($B8,'Member Summary'!$A$1:$F$38,5,FALSE)</f>
        <v>25.58</v>
      </c>
      <c r="D8" s="13">
        <f>VLOOKUP($B8,'Member Summary'!$A$1:$F$43,2,FALSE)</f>
        <v>225</v>
      </c>
      <c r="F8" s="13">
        <f t="shared" si="1"/>
        <v>4</v>
      </c>
      <c r="G8" s="79" t="s">
        <v>47</v>
      </c>
      <c r="H8" s="38">
        <f>VLOOKUP($G8,'Member Summary'!$A$1:$F$33,5,FALSE)</f>
        <v>13.84</v>
      </c>
      <c r="I8" s="13">
        <f>VLOOKUP($G8,'Member Summary'!$A$1:$F$43,2,FALSE)</f>
        <v>190</v>
      </c>
    </row>
    <row r="9" spans="1:9" x14ac:dyDescent="0.25">
      <c r="A9" s="13">
        <f t="shared" si="0"/>
        <v>5</v>
      </c>
      <c r="B9" s="14" t="s">
        <v>53</v>
      </c>
      <c r="C9" s="38">
        <f>VLOOKUP($B9,'Member Summary'!$A$1:$F$38,5,FALSE)</f>
        <v>26.61</v>
      </c>
      <c r="D9" s="13">
        <f>VLOOKUP($B9,'Member Summary'!$A$1:$F$43,2,FALSE)</f>
        <v>208</v>
      </c>
      <c r="F9" s="13">
        <f t="shared" si="1"/>
        <v>5</v>
      </c>
      <c r="G9" s="79" t="s">
        <v>45</v>
      </c>
      <c r="H9" s="38">
        <f>VLOOKUP($G9,'Member Summary'!$A$1:$F$33,5,FALSE)</f>
        <v>13.82</v>
      </c>
      <c r="I9" s="13">
        <f>VLOOKUP($G9,'Member Summary'!$A$1:$F$43,2,FALSE)</f>
        <v>178</v>
      </c>
    </row>
    <row r="10" spans="1:9" x14ac:dyDescent="0.25">
      <c r="A10" s="13">
        <f t="shared" si="0"/>
        <v>6</v>
      </c>
      <c r="B10" s="16" t="s">
        <v>12</v>
      </c>
      <c r="C10" s="38">
        <f>VLOOKUP($B10,'Member Summary'!$A$1:$F$38,5,FALSE)</f>
        <v>13.44</v>
      </c>
      <c r="D10" s="13">
        <f>VLOOKUP($B10,'Member Summary'!$A$1:$F$43,2,FALSE)</f>
        <v>176</v>
      </c>
      <c r="F10" s="13">
        <f t="shared" si="1"/>
        <v>6</v>
      </c>
      <c r="G10" s="79" t="s">
        <v>52</v>
      </c>
      <c r="H10" s="38">
        <f>VLOOKUP($G10,'Member Summary'!$A$1:$F$33,5,FALSE)</f>
        <v>11.67</v>
      </c>
      <c r="I10" s="13">
        <f>VLOOKUP($G10,'Member Summary'!$A$1:$F$43,2,FALSE)</f>
        <v>167</v>
      </c>
    </row>
    <row r="11" spans="1:9" x14ac:dyDescent="0.25">
      <c r="A11" s="13">
        <f t="shared" si="0"/>
        <v>7</v>
      </c>
      <c r="B11" s="16" t="s">
        <v>37</v>
      </c>
      <c r="C11" s="38">
        <f>VLOOKUP($B11,'Member Summary'!$A$1:$F$38,5,FALSE)</f>
        <v>11.89</v>
      </c>
      <c r="D11" s="13">
        <f>VLOOKUP($B11,'Member Summary'!$A$1:$F$43,2,FALSE)</f>
        <v>155</v>
      </c>
      <c r="F11" s="13">
        <f t="shared" si="1"/>
        <v>7</v>
      </c>
      <c r="G11" s="16" t="s">
        <v>36</v>
      </c>
      <c r="H11" s="38">
        <f>VLOOKUP($G11,'Member Summary'!$A$1:$F$33,5,FALSE)</f>
        <v>18.310000000000002</v>
      </c>
      <c r="I11" s="13">
        <f>VLOOKUP($G11,'Member Summary'!$A$1:$F$43,2,FALSE)</f>
        <v>156</v>
      </c>
    </row>
    <row r="12" spans="1:9" x14ac:dyDescent="0.25">
      <c r="A12" s="13">
        <f t="shared" si="0"/>
        <v>8</v>
      </c>
      <c r="B12" s="16" t="s">
        <v>38</v>
      </c>
      <c r="C12" s="38">
        <f>VLOOKUP($B12,'Member Summary'!$A$1:$F$38,5,FALSE)</f>
        <v>17.34</v>
      </c>
      <c r="D12" s="13">
        <f>VLOOKUP($B12,'Member Summary'!$A$1:$F$43,2,FALSE)</f>
        <v>153</v>
      </c>
      <c r="F12" s="13">
        <f t="shared" si="1"/>
        <v>8</v>
      </c>
      <c r="G12" s="79" t="s">
        <v>41</v>
      </c>
      <c r="H12" s="38">
        <f>VLOOKUP($G12,'Member Summary'!$A$1:$F$33,5,FALSE)</f>
        <v>2.14</v>
      </c>
      <c r="I12" s="13">
        <f>VLOOKUP($G12,'Member Summary'!$A$1:$F$43,2,FALSE)</f>
        <v>115</v>
      </c>
    </row>
    <row r="13" spans="1:9" x14ac:dyDescent="0.25">
      <c r="A13" s="13">
        <f t="shared" si="0"/>
        <v>9</v>
      </c>
      <c r="B13" s="16" t="s">
        <v>51</v>
      </c>
      <c r="C13" s="38">
        <f>VLOOKUP($B13,'Member Summary'!$A$1:$F$38,5,FALSE)</f>
        <v>5.87</v>
      </c>
      <c r="D13" s="13">
        <f>VLOOKUP($B13,'Member Summary'!$A$1:$F$43,2,FALSE)</f>
        <v>128</v>
      </c>
      <c r="F13" s="13">
        <f t="shared" si="1"/>
        <v>9</v>
      </c>
      <c r="G13" s="79" t="s">
        <v>33</v>
      </c>
      <c r="H13" s="38">
        <f>VLOOKUP($G13,'Member Summary'!$A$1:$F$33,5,FALSE)</f>
        <v>2.83</v>
      </c>
      <c r="I13" s="13">
        <f>VLOOKUP($G13,'Member Summary'!$A$1:$F$43,2,FALSE)</f>
        <v>110</v>
      </c>
    </row>
    <row r="14" spans="1:9" x14ac:dyDescent="0.25">
      <c r="A14" s="13">
        <f t="shared" si="0"/>
        <v>10</v>
      </c>
      <c r="B14" s="16" t="s">
        <v>68</v>
      </c>
      <c r="C14" s="38">
        <f>VLOOKUP($B14,'Member Summary'!$A$1:$F$38,5,FALSE)</f>
        <v>15.21</v>
      </c>
      <c r="D14" s="13">
        <f>VLOOKUP($B14,'Member Summary'!$A$1:$F$43,2,FALSE)</f>
        <v>111</v>
      </c>
      <c r="F14" s="13">
        <f t="shared" si="1"/>
        <v>10</v>
      </c>
      <c r="G14" s="79" t="s">
        <v>42</v>
      </c>
      <c r="H14" s="38">
        <f>VLOOKUP($G14,'Member Summary'!$A$1:$F$33,5,FALSE)</f>
        <v>5.22</v>
      </c>
      <c r="I14" s="13">
        <f>VLOOKUP($G14,'Member Summary'!$A$1:$F$43,2,FALSE)</f>
        <v>103</v>
      </c>
    </row>
    <row r="15" spans="1:9" x14ac:dyDescent="0.25">
      <c r="A15" s="13">
        <f t="shared" si="0"/>
        <v>11</v>
      </c>
      <c r="B15" s="16" t="s">
        <v>8</v>
      </c>
      <c r="C15" s="38">
        <f>VLOOKUP($B15,'Member Summary'!$A$1:$F$38,5,FALSE)</f>
        <v>8.620000000000001</v>
      </c>
      <c r="D15" s="13">
        <f>VLOOKUP($B15,'Member Summary'!$A$1:$F$43,2,FALSE)</f>
        <v>94</v>
      </c>
      <c r="F15" s="13">
        <f t="shared" si="1"/>
        <v>11</v>
      </c>
      <c r="G15" s="79" t="s">
        <v>50</v>
      </c>
      <c r="H15" s="38">
        <f>VLOOKUP($G15,'Member Summary'!$A$1:$F$33,5,FALSE)</f>
        <v>1.98</v>
      </c>
      <c r="I15" s="13">
        <f>VLOOKUP($G15,'Member Summary'!$A$1:$F$43,2,FALSE)</f>
        <v>98</v>
      </c>
    </row>
    <row r="16" spans="1:9" x14ac:dyDescent="0.25">
      <c r="A16" s="13">
        <f t="shared" si="0"/>
        <v>12</v>
      </c>
      <c r="B16" s="16" t="s">
        <v>9</v>
      </c>
      <c r="C16" s="38">
        <f>VLOOKUP($B16,'Member Summary'!$A$1:$F$38,5,FALSE)</f>
        <v>0</v>
      </c>
      <c r="D16" s="13">
        <f>VLOOKUP($B16,'Member Summary'!$A$1:$F$43,2,FALSE)</f>
        <v>49</v>
      </c>
      <c r="F16" s="13">
        <f t="shared" si="1"/>
        <v>12</v>
      </c>
      <c r="G16" s="79" t="s">
        <v>46</v>
      </c>
      <c r="H16" s="38">
        <f>VLOOKUP($G16,'Member Summary'!$A$1:$F$33,5,FALSE)</f>
        <v>1.52</v>
      </c>
      <c r="I16" s="13">
        <f>VLOOKUP($G16,'Member Summary'!$A$1:$F$43,2,FALSE)</f>
        <v>94</v>
      </c>
    </row>
    <row r="17" spans="1:9" x14ac:dyDescent="0.25">
      <c r="A17" s="13">
        <v>13</v>
      </c>
      <c r="B17" s="16" t="s">
        <v>44</v>
      </c>
      <c r="C17" s="38">
        <f>VLOOKUP($B17,'Member Summary'!$A$1:$F$38,5,FALSE)</f>
        <v>1.71</v>
      </c>
      <c r="D17" s="13">
        <f>VLOOKUP($B17,'Member Summary'!$A$1:$F$43,2,FALSE)</f>
        <v>46</v>
      </c>
      <c r="F17" s="13">
        <v>13</v>
      </c>
      <c r="G17" s="79" t="s">
        <v>11</v>
      </c>
      <c r="H17" s="38">
        <f>VLOOKUP($G17,'Member Summary'!$A$1:$F$33,5,FALSE)</f>
        <v>1.71</v>
      </c>
      <c r="I17" s="13">
        <f>VLOOKUP($G17,'Member Summary'!$A$1:$F$43,2,FALSE)</f>
        <v>60</v>
      </c>
    </row>
    <row r="18" spans="1:9" x14ac:dyDescent="0.25">
      <c r="A18" s="13">
        <v>14</v>
      </c>
      <c r="B18" s="16" t="s">
        <v>39</v>
      </c>
      <c r="C18" s="38">
        <f>VLOOKUP($B18,'Member Summary'!$A$1:$F$38,5,FALSE)</f>
        <v>0</v>
      </c>
      <c r="D18" s="13">
        <f>VLOOKUP($B18,'Member Summary'!$A$1:$F$43,2,FALSE)</f>
        <v>42</v>
      </c>
      <c r="F18" s="13"/>
      <c r="G18" s="79"/>
      <c r="H18" s="38"/>
      <c r="I18" s="13"/>
    </row>
    <row r="19" spans="1:9" x14ac:dyDescent="0.25">
      <c r="A19" s="13"/>
      <c r="B19" s="14"/>
      <c r="C19" s="38"/>
      <c r="D19" s="13"/>
      <c r="F19" s="13"/>
      <c r="G19" s="79"/>
      <c r="H19" s="38"/>
      <c r="I19" s="13"/>
    </row>
    <row r="20" spans="1:9" x14ac:dyDescent="0.25">
      <c r="A20" s="13"/>
      <c r="B20" s="73"/>
      <c r="C20" s="38"/>
      <c r="D20" s="13"/>
      <c r="F20" s="13"/>
      <c r="G20" s="16"/>
      <c r="H20" s="38"/>
      <c r="I20" s="13"/>
    </row>
    <row r="21" spans="1:9" ht="18.75" x14ac:dyDescent="0.3">
      <c r="A21" s="112" t="s">
        <v>74</v>
      </c>
      <c r="B21" s="112"/>
      <c r="C21" s="112"/>
      <c r="D21" s="112"/>
      <c r="E21" s="113"/>
      <c r="F21" s="114"/>
      <c r="G21" s="16"/>
      <c r="H21" s="38"/>
      <c r="I21" s="13"/>
    </row>
    <row r="22" spans="1:9" x14ac:dyDescent="0.25">
      <c r="A22" s="16"/>
      <c r="B22" s="16"/>
      <c r="C22" s="16"/>
      <c r="D22" s="16"/>
      <c r="F22" s="13"/>
      <c r="G22" s="16"/>
      <c r="H22" s="38"/>
      <c r="I22" s="13"/>
    </row>
    <row r="23" spans="1:9" x14ac:dyDescent="0.25">
      <c r="A23" s="16"/>
      <c r="B23" s="16"/>
      <c r="C23" s="16"/>
      <c r="D23" s="16"/>
      <c r="F23" s="5"/>
      <c r="G23" s="5"/>
      <c r="H23" s="5"/>
      <c r="I23" s="5"/>
    </row>
    <row r="24" spans="1:9" x14ac:dyDescent="0.25">
      <c r="A24" s="5"/>
      <c r="B24" s="5"/>
      <c r="C24" s="5"/>
      <c r="D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F25" s="5"/>
      <c r="G25" s="5"/>
      <c r="H25" s="5"/>
      <c r="I25" s="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 t="s">
        <v>13</v>
      </c>
      <c r="B44" s="15"/>
      <c r="C44" s="15"/>
      <c r="D44" s="15"/>
    </row>
  </sheetData>
  <sortState xmlns:xlrd2="http://schemas.microsoft.com/office/spreadsheetml/2017/richdata2" ref="G5:I17">
    <sortCondition descending="1" ref="I5:I17"/>
  </sortState>
  <mergeCells count="1">
    <mergeCell ref="A1:D1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9"/>
  <sheetViews>
    <sheetView zoomScale="80" zoomScaleNormal="80" workbookViewId="0">
      <pane ySplit="4" topLeftCell="A5" activePane="bottomLeft" state="frozen"/>
      <selection pane="bottomLeft" activeCell="Q37" sqref="Q37"/>
    </sheetView>
  </sheetViews>
  <sheetFormatPr defaultRowHeight="15" x14ac:dyDescent="0.25"/>
  <cols>
    <col min="1" max="1" width="17" customWidth="1"/>
    <col min="2" max="2" width="9.42578125" customWidth="1"/>
    <col min="3" max="3" width="12" customWidth="1"/>
    <col min="4" max="4" width="11.5703125" customWidth="1"/>
    <col min="5" max="5" width="13.5703125" customWidth="1"/>
    <col min="6" max="6" width="8.42578125" bestFit="1" customWidth="1"/>
    <col min="7" max="7" width="6.5703125" bestFit="1" customWidth="1"/>
    <col min="8" max="8" width="7.5703125" bestFit="1" customWidth="1"/>
    <col min="9" max="9" width="6.5703125" bestFit="1" customWidth="1"/>
    <col min="10" max="10" width="7.57031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7.140625" bestFit="1" customWidth="1"/>
    <col min="15" max="15" width="6.5703125" customWidth="1"/>
    <col min="16" max="16" width="7.5703125" bestFit="1" customWidth="1"/>
    <col min="17" max="17" width="6.5703125" bestFit="1" customWidth="1"/>
    <col min="18" max="18" width="7.5703125" bestFit="1" customWidth="1"/>
    <col min="19" max="19" width="6.5703125" bestFit="1" customWidth="1"/>
    <col min="20" max="20" width="7.5703125" bestFit="1" customWidth="1"/>
    <col min="21" max="21" width="6.5703125" bestFit="1" customWidth="1"/>
    <col min="22" max="22" width="7.5703125" bestFit="1" customWidth="1"/>
    <col min="23" max="23" width="6.5703125" bestFit="1" customWidth="1"/>
    <col min="24" max="24" width="11.42578125" bestFit="1" customWidth="1"/>
    <col min="25" max="25" width="9.85546875" bestFit="1" customWidth="1"/>
  </cols>
  <sheetData>
    <row r="1" spans="1:23" ht="21" thickBot="1" x14ac:dyDescent="0.35">
      <c r="A1" s="105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</row>
    <row r="2" spans="1:23" ht="6.75" customHeight="1" x14ac:dyDescent="0.25">
      <c r="F2" s="74"/>
    </row>
    <row r="3" spans="1:23" ht="45.75" customHeight="1" x14ac:dyDescent="0.25">
      <c r="A3" s="59" t="s">
        <v>0</v>
      </c>
      <c r="B3" s="58" t="s">
        <v>24</v>
      </c>
      <c r="C3" s="57" t="s">
        <v>28</v>
      </c>
      <c r="D3" s="89" t="s">
        <v>71</v>
      </c>
      <c r="E3" s="89" t="s">
        <v>72</v>
      </c>
      <c r="F3" s="108" t="s">
        <v>55</v>
      </c>
      <c r="G3" s="109"/>
      <c r="H3" s="101" t="s">
        <v>56</v>
      </c>
      <c r="I3" s="102"/>
      <c r="J3" s="103" t="s">
        <v>65</v>
      </c>
      <c r="K3" s="104"/>
      <c r="L3" s="101" t="s">
        <v>57</v>
      </c>
      <c r="M3" s="102"/>
      <c r="N3" s="103" t="s">
        <v>58</v>
      </c>
      <c r="O3" s="104"/>
      <c r="P3" s="101" t="s">
        <v>59</v>
      </c>
      <c r="Q3" s="102"/>
      <c r="R3" s="103" t="s">
        <v>66</v>
      </c>
      <c r="S3" s="104"/>
      <c r="T3" s="101" t="s">
        <v>60</v>
      </c>
      <c r="U3" s="102"/>
      <c r="V3" s="103" t="s">
        <v>61</v>
      </c>
      <c r="W3" s="104"/>
    </row>
    <row r="4" spans="1:23" ht="15.75" thickBot="1" x14ac:dyDescent="0.3">
      <c r="B4" s="37"/>
      <c r="C4" s="54"/>
      <c r="D4" s="54"/>
      <c r="E4" s="54"/>
      <c r="F4" s="49" t="s">
        <v>14</v>
      </c>
      <c r="G4" s="49" t="s">
        <v>15</v>
      </c>
      <c r="H4" s="50" t="s">
        <v>14</v>
      </c>
      <c r="I4" s="50" t="s">
        <v>15</v>
      </c>
      <c r="J4" s="51" t="s">
        <v>14</v>
      </c>
      <c r="K4" s="51" t="s">
        <v>15</v>
      </c>
      <c r="L4" s="50" t="s">
        <v>14</v>
      </c>
      <c r="M4" s="50" t="s">
        <v>15</v>
      </c>
      <c r="N4" s="51" t="s">
        <v>14</v>
      </c>
      <c r="O4" s="51" t="s">
        <v>15</v>
      </c>
      <c r="P4" s="50" t="s">
        <v>14</v>
      </c>
      <c r="Q4" s="50" t="s">
        <v>15</v>
      </c>
      <c r="R4" s="51" t="s">
        <v>14</v>
      </c>
      <c r="S4" s="51" t="s">
        <v>15</v>
      </c>
      <c r="T4" s="50" t="s">
        <v>14</v>
      </c>
      <c r="U4" s="50" t="s">
        <v>15</v>
      </c>
      <c r="V4" s="51" t="s">
        <v>14</v>
      </c>
      <c r="W4" s="51" t="s">
        <v>15</v>
      </c>
    </row>
    <row r="5" spans="1:23" ht="15.75" x14ac:dyDescent="0.25">
      <c r="A5" s="66" t="s">
        <v>26</v>
      </c>
      <c r="B5" s="52"/>
      <c r="C5" s="54"/>
      <c r="D5" s="54"/>
      <c r="E5" s="54"/>
      <c r="F5" s="44"/>
      <c r="G5" s="44"/>
      <c r="H5" s="10"/>
      <c r="I5" s="10"/>
      <c r="J5" s="47"/>
      <c r="K5" s="47"/>
      <c r="L5" s="10"/>
      <c r="M5" s="10"/>
      <c r="N5" s="76"/>
      <c r="O5" s="47"/>
      <c r="P5" s="61"/>
      <c r="Q5" s="10"/>
      <c r="R5" s="47"/>
      <c r="S5" s="47"/>
      <c r="T5" s="10"/>
      <c r="U5" s="10"/>
      <c r="V5" s="47"/>
      <c r="W5" s="47"/>
    </row>
    <row r="6" spans="1:23" x14ac:dyDescent="0.25">
      <c r="A6" s="32" t="s">
        <v>12</v>
      </c>
      <c r="B6" s="60">
        <f>F6+H6+J6+L6+N6+P6+R6+T6+V6</f>
        <v>13.44</v>
      </c>
      <c r="C6" s="55">
        <f>(+G6+I6+K6+M6+O6+Q6+S6+U6+W6)</f>
        <v>96</v>
      </c>
      <c r="D6" s="55">
        <f>MIN(G6,I6,K6,M6,O6,Q6,S6,U6,W6)</f>
        <v>0</v>
      </c>
      <c r="E6" s="55">
        <f>C6-D6</f>
        <v>96</v>
      </c>
      <c r="F6" s="45">
        <v>0</v>
      </c>
      <c r="G6" s="44">
        <v>7</v>
      </c>
      <c r="H6" s="81">
        <v>0</v>
      </c>
      <c r="I6" s="10">
        <v>0</v>
      </c>
      <c r="J6" s="45">
        <v>0</v>
      </c>
      <c r="K6" s="47">
        <v>7</v>
      </c>
      <c r="L6" s="61">
        <v>5.17</v>
      </c>
      <c r="M6" s="10">
        <v>35</v>
      </c>
      <c r="N6" s="76">
        <v>8.27</v>
      </c>
      <c r="O6" s="47">
        <v>40</v>
      </c>
      <c r="P6" s="61">
        <v>0</v>
      </c>
      <c r="Q6" s="10">
        <v>7</v>
      </c>
      <c r="R6" s="63"/>
      <c r="S6" s="47"/>
      <c r="T6" s="61"/>
      <c r="U6" s="10"/>
      <c r="V6" s="63"/>
      <c r="W6" s="47"/>
    </row>
    <row r="7" spans="1:23" x14ac:dyDescent="0.25">
      <c r="A7" s="27" t="s">
        <v>48</v>
      </c>
      <c r="B7" s="60">
        <f t="shared" ref="B7:B20" si="0">F7+H7+J7+L7+N7+P7+R7+T7+V7</f>
        <v>0</v>
      </c>
      <c r="C7" s="55">
        <f t="shared" ref="C7:C19" si="1">(+G7+I7+K7+M7+O7+Q7+S7+U7+W7)</f>
        <v>0</v>
      </c>
      <c r="D7" s="55">
        <f t="shared" ref="D7:D20" si="2">MIN(G7,I7,K7,M7,O7,Q7,S7,U7,W7)</f>
        <v>0</v>
      </c>
      <c r="E7" s="55">
        <f t="shared" ref="E7:E37" si="3">C7-D7</f>
        <v>0</v>
      </c>
      <c r="F7" s="84">
        <v>0</v>
      </c>
      <c r="G7" s="44">
        <v>0</v>
      </c>
      <c r="H7" s="81">
        <v>0</v>
      </c>
      <c r="I7" s="10">
        <v>0</v>
      </c>
      <c r="J7" s="84">
        <v>0</v>
      </c>
      <c r="K7" s="47">
        <v>0</v>
      </c>
      <c r="L7" s="81">
        <v>0</v>
      </c>
      <c r="M7" s="10">
        <v>0</v>
      </c>
      <c r="N7" s="84">
        <v>0</v>
      </c>
      <c r="O7" s="47">
        <v>0</v>
      </c>
      <c r="P7" s="81">
        <v>0</v>
      </c>
      <c r="Q7" s="10">
        <v>0</v>
      </c>
      <c r="R7" s="47"/>
      <c r="S7" s="47"/>
      <c r="T7" s="81"/>
      <c r="U7" s="10"/>
      <c r="V7" s="47"/>
      <c r="W7" s="47"/>
    </row>
    <row r="8" spans="1:23" x14ac:dyDescent="0.25">
      <c r="A8" s="27" t="s">
        <v>9</v>
      </c>
      <c r="B8" s="60">
        <f t="shared" si="0"/>
        <v>0</v>
      </c>
      <c r="C8" s="55">
        <f t="shared" si="1"/>
        <v>0</v>
      </c>
      <c r="D8" s="55">
        <f t="shared" si="2"/>
        <v>0</v>
      </c>
      <c r="E8" s="55">
        <f t="shared" si="3"/>
        <v>0</v>
      </c>
      <c r="F8" s="84">
        <v>0</v>
      </c>
      <c r="G8" s="44">
        <v>0</v>
      </c>
      <c r="H8" s="81">
        <v>0</v>
      </c>
      <c r="I8" s="10">
        <v>0</v>
      </c>
      <c r="J8" s="84">
        <v>0</v>
      </c>
      <c r="K8" s="47">
        <v>0</v>
      </c>
      <c r="L8" s="81">
        <v>0</v>
      </c>
      <c r="M8" s="10">
        <v>0</v>
      </c>
      <c r="N8" s="84">
        <v>0</v>
      </c>
      <c r="O8" s="47">
        <v>0</v>
      </c>
      <c r="P8" s="81">
        <v>0</v>
      </c>
      <c r="Q8" s="10">
        <v>0</v>
      </c>
      <c r="R8" s="47"/>
      <c r="S8" s="47"/>
      <c r="T8" s="81"/>
      <c r="U8" s="10"/>
      <c r="V8" s="47"/>
      <c r="W8" s="47"/>
    </row>
    <row r="9" spans="1:23" x14ac:dyDescent="0.25">
      <c r="A9" s="27" t="s">
        <v>35</v>
      </c>
      <c r="B9" s="60">
        <f t="shared" si="0"/>
        <v>26.099999999999998</v>
      </c>
      <c r="C9" s="55">
        <f t="shared" si="1"/>
        <v>212</v>
      </c>
      <c r="D9" s="55">
        <f t="shared" si="2"/>
        <v>7</v>
      </c>
      <c r="E9" s="55">
        <f t="shared" si="3"/>
        <v>205</v>
      </c>
      <c r="F9" s="45">
        <v>4.0599999999999996</v>
      </c>
      <c r="G9" s="44">
        <v>50</v>
      </c>
      <c r="H9" s="61">
        <v>7.16</v>
      </c>
      <c r="I9" s="10">
        <v>45</v>
      </c>
      <c r="J9" s="63">
        <v>0</v>
      </c>
      <c r="K9" s="47">
        <v>7</v>
      </c>
      <c r="L9" s="61">
        <v>4.4800000000000004</v>
      </c>
      <c r="M9" s="10">
        <v>30</v>
      </c>
      <c r="N9" s="76">
        <v>8.67</v>
      </c>
      <c r="O9" s="47">
        <v>45</v>
      </c>
      <c r="P9" s="61">
        <v>1.73</v>
      </c>
      <c r="Q9" s="10">
        <v>35</v>
      </c>
      <c r="R9" s="63"/>
      <c r="S9" s="47"/>
      <c r="T9" s="61"/>
      <c r="U9" s="10"/>
      <c r="V9" s="47"/>
      <c r="W9" s="47"/>
    </row>
    <row r="10" spans="1:23" x14ac:dyDescent="0.25">
      <c r="A10" s="27" t="s">
        <v>38</v>
      </c>
      <c r="B10" s="60">
        <f t="shared" si="0"/>
        <v>17.34</v>
      </c>
      <c r="C10" s="55">
        <f t="shared" si="1"/>
        <v>139</v>
      </c>
      <c r="D10" s="55">
        <f t="shared" si="2"/>
        <v>0</v>
      </c>
      <c r="E10" s="55">
        <f t="shared" si="3"/>
        <v>139</v>
      </c>
      <c r="F10" s="45">
        <v>3.21</v>
      </c>
      <c r="G10" s="44">
        <v>45</v>
      </c>
      <c r="H10" s="61">
        <v>0</v>
      </c>
      <c r="I10" s="10">
        <v>7</v>
      </c>
      <c r="J10" s="63">
        <v>4.5599999999999996</v>
      </c>
      <c r="K10" s="47">
        <v>40</v>
      </c>
      <c r="L10" s="61">
        <v>4.16</v>
      </c>
      <c r="M10" s="10">
        <v>24</v>
      </c>
      <c r="N10" s="76">
        <v>5.41</v>
      </c>
      <c r="O10" s="47">
        <v>23</v>
      </c>
      <c r="P10" s="81">
        <v>0</v>
      </c>
      <c r="Q10" s="10">
        <v>0</v>
      </c>
      <c r="R10" s="80"/>
      <c r="S10" s="63"/>
      <c r="T10" s="81"/>
      <c r="U10" s="10"/>
      <c r="V10" s="47"/>
      <c r="W10" s="47"/>
    </row>
    <row r="11" spans="1:23" x14ac:dyDescent="0.25">
      <c r="A11" s="26" t="s">
        <v>7</v>
      </c>
      <c r="B11" s="60">
        <f t="shared" si="0"/>
        <v>31.57</v>
      </c>
      <c r="C11" s="55">
        <f t="shared" si="1"/>
        <v>182</v>
      </c>
      <c r="D11" s="55">
        <f t="shared" si="2"/>
        <v>0</v>
      </c>
      <c r="E11" s="55">
        <f t="shared" si="3"/>
        <v>182</v>
      </c>
      <c r="F11" s="84">
        <v>0</v>
      </c>
      <c r="G11" s="44">
        <v>0</v>
      </c>
      <c r="H11" s="61">
        <v>0</v>
      </c>
      <c r="I11" s="10">
        <v>7</v>
      </c>
      <c r="J11" s="63">
        <v>5.45</v>
      </c>
      <c r="K11" s="47">
        <v>50</v>
      </c>
      <c r="L11" s="61">
        <v>10.29</v>
      </c>
      <c r="M11" s="10">
        <v>50</v>
      </c>
      <c r="N11" s="76">
        <v>7.3</v>
      </c>
      <c r="O11" s="47">
        <v>25</v>
      </c>
      <c r="P11" s="61">
        <v>8.5299999999999994</v>
      </c>
      <c r="Q11" s="10">
        <v>50</v>
      </c>
      <c r="R11" s="63"/>
      <c r="S11" s="47"/>
      <c r="T11" s="61"/>
      <c r="U11" s="10"/>
      <c r="V11" s="63"/>
      <c r="W11" s="47"/>
    </row>
    <row r="12" spans="1:23" x14ac:dyDescent="0.25">
      <c r="A12" s="27" t="s">
        <v>51</v>
      </c>
      <c r="B12" s="60">
        <f t="shared" ref="B12" si="4">F12+H12+J12+L12+N12+P12+R12+T12+V12</f>
        <v>5.87</v>
      </c>
      <c r="C12" s="55">
        <f t="shared" si="1"/>
        <v>72</v>
      </c>
      <c r="D12" s="55">
        <f t="shared" si="2"/>
        <v>0</v>
      </c>
      <c r="E12" s="55">
        <f t="shared" si="3"/>
        <v>72</v>
      </c>
      <c r="F12" s="84">
        <v>0</v>
      </c>
      <c r="G12" s="44">
        <v>0</v>
      </c>
      <c r="H12" s="61">
        <v>0</v>
      </c>
      <c r="I12" s="10">
        <v>7</v>
      </c>
      <c r="J12" s="63">
        <v>2.12</v>
      </c>
      <c r="K12" s="47">
        <v>35</v>
      </c>
      <c r="L12" s="81">
        <v>0</v>
      </c>
      <c r="M12" s="10">
        <v>0</v>
      </c>
      <c r="N12" s="84">
        <v>0</v>
      </c>
      <c r="O12" s="47">
        <v>0</v>
      </c>
      <c r="P12" s="61">
        <v>3.75</v>
      </c>
      <c r="Q12" s="10">
        <v>30</v>
      </c>
      <c r="R12" s="63"/>
      <c r="S12" s="47"/>
      <c r="T12" s="61"/>
      <c r="U12" s="10"/>
      <c r="V12" s="63"/>
      <c r="W12" s="47"/>
    </row>
    <row r="13" spans="1:23" x14ac:dyDescent="0.25">
      <c r="A13" s="27" t="s">
        <v>6</v>
      </c>
      <c r="B13" s="60">
        <f t="shared" si="0"/>
        <v>25.58</v>
      </c>
      <c r="C13" s="55">
        <f t="shared" si="1"/>
        <v>152</v>
      </c>
      <c r="D13" s="55">
        <f t="shared" si="2"/>
        <v>0</v>
      </c>
      <c r="E13" s="55">
        <f t="shared" si="3"/>
        <v>152</v>
      </c>
      <c r="F13" s="84">
        <v>0</v>
      </c>
      <c r="G13" s="44">
        <v>0</v>
      </c>
      <c r="H13" s="61">
        <v>4.3600000000000003</v>
      </c>
      <c r="I13" s="10">
        <v>30</v>
      </c>
      <c r="J13" s="63">
        <v>0</v>
      </c>
      <c r="K13" s="47">
        <v>7</v>
      </c>
      <c r="L13" s="61">
        <v>6.32</v>
      </c>
      <c r="M13" s="10">
        <v>40</v>
      </c>
      <c r="N13" s="76">
        <v>7.81</v>
      </c>
      <c r="O13" s="47">
        <v>35</v>
      </c>
      <c r="P13" s="61">
        <v>7.09</v>
      </c>
      <c r="Q13" s="10">
        <v>40</v>
      </c>
      <c r="R13" s="47"/>
      <c r="S13" s="47"/>
      <c r="T13" s="81"/>
      <c r="U13" s="10"/>
      <c r="V13" s="63"/>
      <c r="W13" s="47"/>
    </row>
    <row r="14" spans="1:23" x14ac:dyDescent="0.25">
      <c r="A14" s="27" t="s">
        <v>39</v>
      </c>
      <c r="B14" s="60">
        <f t="shared" si="0"/>
        <v>0</v>
      </c>
      <c r="C14" s="55">
        <f t="shared" si="1"/>
        <v>7</v>
      </c>
      <c r="D14" s="55">
        <f t="shared" si="2"/>
        <v>0</v>
      </c>
      <c r="E14" s="55">
        <f t="shared" si="3"/>
        <v>7</v>
      </c>
      <c r="F14" s="45">
        <v>0</v>
      </c>
      <c r="G14" s="44">
        <v>7</v>
      </c>
      <c r="H14" s="81">
        <v>0</v>
      </c>
      <c r="I14" s="10">
        <v>0</v>
      </c>
      <c r="J14" s="84">
        <v>0</v>
      </c>
      <c r="K14" s="47">
        <v>0</v>
      </c>
      <c r="L14" s="81">
        <v>0</v>
      </c>
      <c r="M14" s="10">
        <v>0</v>
      </c>
      <c r="N14" s="84">
        <v>0</v>
      </c>
      <c r="O14" s="47">
        <v>0</v>
      </c>
      <c r="P14" s="81">
        <v>0</v>
      </c>
      <c r="Q14" s="10">
        <v>0</v>
      </c>
      <c r="R14" s="80"/>
      <c r="S14" s="47"/>
      <c r="T14" s="81"/>
      <c r="U14" s="10"/>
      <c r="V14" s="80"/>
      <c r="W14" s="47"/>
    </row>
    <row r="15" spans="1:23" x14ac:dyDescent="0.25">
      <c r="A15" s="27" t="s">
        <v>68</v>
      </c>
      <c r="B15" s="60">
        <f t="shared" si="0"/>
        <v>15.21</v>
      </c>
      <c r="C15" s="55">
        <f t="shared" si="1"/>
        <v>111</v>
      </c>
      <c r="D15" s="55">
        <f t="shared" si="2"/>
        <v>0</v>
      </c>
      <c r="E15" s="55">
        <f t="shared" si="3"/>
        <v>111</v>
      </c>
      <c r="F15" s="84">
        <v>0</v>
      </c>
      <c r="G15" s="44">
        <v>0</v>
      </c>
      <c r="H15" s="81">
        <v>0</v>
      </c>
      <c r="I15" s="10">
        <v>0</v>
      </c>
      <c r="J15" s="63">
        <v>5.07</v>
      </c>
      <c r="K15" s="47">
        <v>45</v>
      </c>
      <c r="L15" s="61">
        <v>7.09</v>
      </c>
      <c r="M15" s="10">
        <v>45</v>
      </c>
      <c r="N15" s="76">
        <v>3.05</v>
      </c>
      <c r="O15" s="47">
        <v>21</v>
      </c>
      <c r="P15" s="81">
        <v>0</v>
      </c>
      <c r="Q15" s="10">
        <v>0</v>
      </c>
      <c r="R15" s="80"/>
      <c r="S15" s="47"/>
      <c r="T15" s="81"/>
      <c r="U15" s="10"/>
      <c r="V15" s="80"/>
      <c r="W15" s="47"/>
    </row>
    <row r="16" spans="1:23" x14ac:dyDescent="0.25">
      <c r="A16" s="27" t="s">
        <v>37</v>
      </c>
      <c r="B16" s="60">
        <f t="shared" ref="B16" si="5">F16+H16+J16+L16+N16+P16+R16+T16+V16</f>
        <v>11.89</v>
      </c>
      <c r="C16" s="55">
        <f t="shared" si="1"/>
        <v>106</v>
      </c>
      <c r="D16" s="55">
        <f t="shared" si="2"/>
        <v>7</v>
      </c>
      <c r="E16" s="55">
        <f t="shared" si="3"/>
        <v>99</v>
      </c>
      <c r="F16" s="45">
        <v>0</v>
      </c>
      <c r="G16" s="44">
        <v>7</v>
      </c>
      <c r="H16" s="61">
        <v>6.45</v>
      </c>
      <c r="I16" s="10">
        <v>40</v>
      </c>
      <c r="J16" s="63">
        <v>0</v>
      </c>
      <c r="K16" s="47">
        <v>7</v>
      </c>
      <c r="L16" s="61">
        <v>1.42</v>
      </c>
      <c r="M16" s="10">
        <v>23</v>
      </c>
      <c r="N16" s="76">
        <v>4.0199999999999996</v>
      </c>
      <c r="O16" s="47">
        <v>22</v>
      </c>
      <c r="P16" s="61">
        <v>0</v>
      </c>
      <c r="Q16" s="10">
        <v>7</v>
      </c>
      <c r="R16" s="80"/>
      <c r="S16" s="47"/>
      <c r="T16" s="81"/>
      <c r="U16" s="10"/>
      <c r="V16" s="80"/>
      <c r="W16" s="47"/>
    </row>
    <row r="17" spans="1:23" x14ac:dyDescent="0.25">
      <c r="A17" s="27" t="s">
        <v>53</v>
      </c>
      <c r="B17" s="60">
        <f t="shared" si="0"/>
        <v>26.61</v>
      </c>
      <c r="C17" s="55">
        <f t="shared" si="1"/>
        <v>159</v>
      </c>
      <c r="D17" s="55">
        <f t="shared" si="2"/>
        <v>7</v>
      </c>
      <c r="E17" s="55">
        <f t="shared" si="3"/>
        <v>152</v>
      </c>
      <c r="F17" s="45">
        <v>0</v>
      </c>
      <c r="G17" s="44">
        <v>7</v>
      </c>
      <c r="H17" s="61">
        <v>6.05</v>
      </c>
      <c r="I17" s="10">
        <v>35</v>
      </c>
      <c r="J17" s="63">
        <v>0</v>
      </c>
      <c r="K17" s="47">
        <v>7</v>
      </c>
      <c r="L17" s="61">
        <v>4.21</v>
      </c>
      <c r="M17" s="10">
        <v>25</v>
      </c>
      <c r="N17" s="76">
        <v>10.15</v>
      </c>
      <c r="O17" s="47">
        <v>50</v>
      </c>
      <c r="P17" s="61">
        <v>6.2</v>
      </c>
      <c r="Q17" s="10">
        <v>35</v>
      </c>
      <c r="R17" s="63"/>
      <c r="S17" s="47"/>
      <c r="T17" s="61"/>
      <c r="U17" s="10"/>
      <c r="V17" s="63"/>
      <c r="W17" s="47"/>
    </row>
    <row r="18" spans="1:23" x14ac:dyDescent="0.25">
      <c r="A18" s="27" t="s">
        <v>44</v>
      </c>
      <c r="B18" s="60">
        <f t="shared" si="0"/>
        <v>1.71</v>
      </c>
      <c r="C18" s="55">
        <f t="shared" si="1"/>
        <v>32</v>
      </c>
      <c r="D18" s="55">
        <f t="shared" si="2"/>
        <v>0</v>
      </c>
      <c r="E18" s="55">
        <f t="shared" si="3"/>
        <v>32</v>
      </c>
      <c r="F18" s="45">
        <v>0</v>
      </c>
      <c r="G18" s="44">
        <v>7</v>
      </c>
      <c r="H18" s="81">
        <v>0</v>
      </c>
      <c r="I18" s="10">
        <v>0</v>
      </c>
      <c r="J18" s="63">
        <v>1.71</v>
      </c>
      <c r="K18" s="47">
        <v>25</v>
      </c>
      <c r="L18" s="81">
        <v>0</v>
      </c>
      <c r="M18" s="10">
        <v>0</v>
      </c>
      <c r="N18" s="84">
        <v>0</v>
      </c>
      <c r="O18" s="47">
        <v>0</v>
      </c>
      <c r="P18" s="81">
        <v>0</v>
      </c>
      <c r="Q18" s="10">
        <v>0</v>
      </c>
      <c r="R18" s="47"/>
      <c r="S18" s="47"/>
      <c r="T18" s="81"/>
      <c r="U18" s="10"/>
      <c r="V18" s="80"/>
      <c r="W18" s="47"/>
    </row>
    <row r="19" spans="1:23" x14ac:dyDescent="0.25">
      <c r="A19" s="27" t="s">
        <v>8</v>
      </c>
      <c r="B19" s="60">
        <f t="shared" si="0"/>
        <v>8.620000000000001</v>
      </c>
      <c r="C19" s="55">
        <f t="shared" si="1"/>
        <v>52</v>
      </c>
      <c r="D19" s="55">
        <f t="shared" si="2"/>
        <v>0</v>
      </c>
      <c r="E19" s="55">
        <f t="shared" si="3"/>
        <v>52</v>
      </c>
      <c r="F19" s="84">
        <v>0</v>
      </c>
      <c r="G19" s="44">
        <v>0</v>
      </c>
      <c r="H19" s="81">
        <v>0</v>
      </c>
      <c r="I19" s="10">
        <v>0</v>
      </c>
      <c r="J19" s="84">
        <v>0</v>
      </c>
      <c r="K19" s="47">
        <v>0</v>
      </c>
      <c r="L19" s="61">
        <v>1.18</v>
      </c>
      <c r="M19" s="10">
        <v>22</v>
      </c>
      <c r="N19" s="76">
        <v>7.44</v>
      </c>
      <c r="O19" s="47">
        <v>30</v>
      </c>
      <c r="P19" s="81">
        <v>0</v>
      </c>
      <c r="Q19" s="10">
        <v>0</v>
      </c>
      <c r="R19" s="47"/>
      <c r="S19" s="47"/>
      <c r="T19" s="61"/>
      <c r="U19" s="10"/>
      <c r="V19" s="80"/>
      <c r="W19" s="47"/>
    </row>
    <row r="20" spans="1:23" x14ac:dyDescent="0.25">
      <c r="A20" s="27" t="s">
        <v>32</v>
      </c>
      <c r="B20" s="60">
        <f t="shared" si="0"/>
        <v>23.42</v>
      </c>
      <c r="C20" s="55">
        <f>(+G20+I20+K20+M20+O20+Q20+S20+U20+W20)</f>
        <v>163</v>
      </c>
      <c r="D20" s="55">
        <f t="shared" si="2"/>
        <v>7</v>
      </c>
      <c r="E20" s="55">
        <f t="shared" si="3"/>
        <v>156</v>
      </c>
      <c r="F20" s="45">
        <v>0</v>
      </c>
      <c r="G20" s="44">
        <v>7</v>
      </c>
      <c r="H20" s="61">
        <v>8.61</v>
      </c>
      <c r="I20" s="10">
        <v>50</v>
      </c>
      <c r="J20" s="63">
        <v>1.86</v>
      </c>
      <c r="K20" s="47">
        <v>30</v>
      </c>
      <c r="L20" s="61">
        <v>0</v>
      </c>
      <c r="M20" s="10">
        <v>7</v>
      </c>
      <c r="N20" s="76">
        <v>5.67</v>
      </c>
      <c r="O20" s="47">
        <v>24</v>
      </c>
      <c r="P20" s="61">
        <v>7.28</v>
      </c>
      <c r="Q20" s="10">
        <v>45</v>
      </c>
      <c r="R20" s="47"/>
      <c r="S20" s="47"/>
      <c r="T20" s="61"/>
      <c r="U20" s="10"/>
      <c r="V20" s="63"/>
      <c r="W20" s="47"/>
    </row>
    <row r="21" spans="1:23" x14ac:dyDescent="0.25">
      <c r="A21" s="43"/>
      <c r="B21" s="36"/>
      <c r="C21" s="55"/>
      <c r="D21" s="55"/>
      <c r="E21" s="55"/>
      <c r="F21" s="45"/>
      <c r="G21" s="44"/>
      <c r="H21" s="61"/>
      <c r="I21" s="10"/>
      <c r="J21" s="47"/>
      <c r="K21" s="47"/>
      <c r="L21" s="10"/>
      <c r="M21" s="10"/>
      <c r="N21" s="76"/>
      <c r="O21" s="47"/>
      <c r="P21" s="61"/>
      <c r="Q21" s="10"/>
      <c r="R21" s="47"/>
      <c r="S21" s="47"/>
      <c r="T21" s="10"/>
      <c r="U21" s="10"/>
      <c r="V21" s="47"/>
      <c r="W21" s="47"/>
    </row>
    <row r="22" spans="1:23" ht="15.75" x14ac:dyDescent="0.25">
      <c r="A22" s="67" t="s">
        <v>27</v>
      </c>
      <c r="B22" s="53"/>
      <c r="C22" s="56"/>
      <c r="D22" s="56"/>
      <c r="E22" s="55"/>
      <c r="F22" s="70"/>
      <c r="G22" s="70"/>
      <c r="H22" s="62"/>
      <c r="I22" s="46"/>
      <c r="J22" s="48"/>
      <c r="K22" s="48"/>
      <c r="L22" s="46"/>
      <c r="M22" s="46"/>
      <c r="N22" s="76"/>
      <c r="O22" s="47"/>
      <c r="P22" s="61"/>
      <c r="Q22" s="10"/>
      <c r="R22" s="47"/>
      <c r="S22" s="47"/>
      <c r="T22" s="10"/>
      <c r="U22" s="10"/>
      <c r="V22" s="47"/>
      <c r="W22" s="47"/>
    </row>
    <row r="23" spans="1:23" x14ac:dyDescent="0.25">
      <c r="A23" s="27" t="s">
        <v>47</v>
      </c>
      <c r="B23" s="60">
        <f>F23+H23+J23+L23+N23+P23+R23+T23+V23</f>
        <v>13.84</v>
      </c>
      <c r="C23" s="55">
        <f>(G23+I23+K23+M23+O23+Q23+S23+U23+W23)</f>
        <v>141</v>
      </c>
      <c r="D23" s="55">
        <f t="shared" ref="D23:D37" si="6">MIN(G23,I23,K23,M23,O23,Q23,S23,U23,W23)</f>
        <v>7</v>
      </c>
      <c r="E23" s="55">
        <f t="shared" si="3"/>
        <v>134</v>
      </c>
      <c r="F23" s="45">
        <v>0</v>
      </c>
      <c r="G23" s="44">
        <v>7</v>
      </c>
      <c r="H23" s="61">
        <v>4.72</v>
      </c>
      <c r="I23" s="10">
        <v>35</v>
      </c>
      <c r="J23" s="63">
        <v>0</v>
      </c>
      <c r="K23" s="47">
        <v>7</v>
      </c>
      <c r="L23" s="61">
        <v>0</v>
      </c>
      <c r="M23" s="10">
        <v>7</v>
      </c>
      <c r="N23" s="76">
        <v>5</v>
      </c>
      <c r="O23" s="47">
        <v>35</v>
      </c>
      <c r="P23" s="61">
        <v>4.12</v>
      </c>
      <c r="Q23" s="10">
        <v>50</v>
      </c>
      <c r="R23" s="63"/>
      <c r="S23" s="47"/>
      <c r="T23" s="61"/>
      <c r="U23" s="10"/>
      <c r="V23" s="63"/>
      <c r="W23" s="47"/>
    </row>
    <row r="24" spans="1:23" x14ac:dyDescent="0.25">
      <c r="A24" s="27" t="s">
        <v>49</v>
      </c>
      <c r="B24" s="60">
        <f t="shared" ref="B24:B26" si="7">F24+H24+J24+L24+N24+P24+R24+T24+V24</f>
        <v>0</v>
      </c>
      <c r="C24" s="55">
        <f t="shared" ref="C24:C37" si="8">(G24+I24+K24+M24+O24+Q24+S24+U24+W24)</f>
        <v>0</v>
      </c>
      <c r="D24" s="55">
        <f t="shared" si="6"/>
        <v>0</v>
      </c>
      <c r="E24" s="55">
        <f t="shared" si="3"/>
        <v>0</v>
      </c>
      <c r="F24" s="84">
        <v>0</v>
      </c>
      <c r="G24" s="44">
        <v>0</v>
      </c>
      <c r="H24" s="81">
        <v>0</v>
      </c>
      <c r="I24" s="10">
        <v>0</v>
      </c>
      <c r="J24" s="84">
        <v>0</v>
      </c>
      <c r="K24" s="47">
        <v>0</v>
      </c>
      <c r="L24" s="81">
        <v>0</v>
      </c>
      <c r="M24" s="10">
        <v>0</v>
      </c>
      <c r="N24" s="84">
        <v>0</v>
      </c>
      <c r="O24" s="47">
        <v>0</v>
      </c>
      <c r="P24" s="81">
        <v>0</v>
      </c>
      <c r="Q24" s="10">
        <v>0</v>
      </c>
      <c r="R24" s="63"/>
      <c r="S24" s="47"/>
      <c r="T24" s="61"/>
      <c r="U24" s="10"/>
      <c r="V24" s="63"/>
      <c r="W24" s="47"/>
    </row>
    <row r="25" spans="1:23" x14ac:dyDescent="0.25">
      <c r="A25" s="27" t="s">
        <v>50</v>
      </c>
      <c r="B25" s="60">
        <f t="shared" si="7"/>
        <v>1.98</v>
      </c>
      <c r="C25" s="55">
        <f t="shared" si="8"/>
        <v>42</v>
      </c>
      <c r="D25" s="55">
        <f t="shared" si="6"/>
        <v>0</v>
      </c>
      <c r="E25" s="55">
        <f t="shared" si="3"/>
        <v>42</v>
      </c>
      <c r="F25" s="84">
        <v>0</v>
      </c>
      <c r="G25" s="44">
        <v>0</v>
      </c>
      <c r="H25" s="81">
        <v>0</v>
      </c>
      <c r="I25" s="10">
        <v>0</v>
      </c>
      <c r="J25" s="84">
        <v>0</v>
      </c>
      <c r="K25" s="47">
        <v>0</v>
      </c>
      <c r="L25" s="61">
        <v>1.98</v>
      </c>
      <c r="M25" s="10">
        <v>35</v>
      </c>
      <c r="N25" s="84">
        <v>0</v>
      </c>
      <c r="O25" s="47">
        <v>0</v>
      </c>
      <c r="P25" s="61">
        <v>0</v>
      </c>
      <c r="Q25" s="10">
        <v>7</v>
      </c>
      <c r="R25" s="63"/>
      <c r="S25" s="47"/>
      <c r="T25" s="61"/>
      <c r="U25" s="10"/>
      <c r="V25" s="63"/>
      <c r="W25" s="47"/>
    </row>
    <row r="26" spans="1:23" x14ac:dyDescent="0.25">
      <c r="A26" s="27" t="s">
        <v>36</v>
      </c>
      <c r="B26" s="60">
        <f t="shared" si="7"/>
        <v>18.310000000000002</v>
      </c>
      <c r="C26" s="55">
        <f t="shared" si="8"/>
        <v>100</v>
      </c>
      <c r="D26" s="55">
        <f t="shared" si="6"/>
        <v>0</v>
      </c>
      <c r="E26" s="55">
        <f t="shared" si="3"/>
        <v>100</v>
      </c>
      <c r="F26" s="84">
        <v>0</v>
      </c>
      <c r="G26" s="44">
        <v>0</v>
      </c>
      <c r="H26" s="81">
        <v>0</v>
      </c>
      <c r="I26" s="10">
        <v>0</v>
      </c>
      <c r="J26" s="63">
        <v>10.130000000000001</v>
      </c>
      <c r="K26" s="47">
        <v>50</v>
      </c>
      <c r="L26" s="61">
        <v>8.18</v>
      </c>
      <c r="M26" s="10">
        <v>50</v>
      </c>
      <c r="N26" s="84">
        <v>0</v>
      </c>
      <c r="O26" s="47">
        <v>0</v>
      </c>
      <c r="P26" s="81">
        <v>0</v>
      </c>
      <c r="Q26" s="10">
        <v>0</v>
      </c>
      <c r="R26" s="63"/>
      <c r="S26" s="47"/>
      <c r="T26" s="61"/>
      <c r="U26" s="10"/>
      <c r="V26" s="63"/>
      <c r="W26" s="47"/>
    </row>
    <row r="27" spans="1:23" x14ac:dyDescent="0.25">
      <c r="A27" s="32" t="s">
        <v>11</v>
      </c>
      <c r="B27" s="60">
        <f t="shared" ref="B27:B37" si="9">F27+H27+J27+L27+N27+P27+R27+T27+V27</f>
        <v>1.71</v>
      </c>
      <c r="C27" s="55">
        <f t="shared" si="8"/>
        <v>25</v>
      </c>
      <c r="D27" s="55">
        <f t="shared" si="6"/>
        <v>0</v>
      </c>
      <c r="E27" s="55">
        <f t="shared" si="3"/>
        <v>25</v>
      </c>
      <c r="F27" s="84">
        <v>0</v>
      </c>
      <c r="G27" s="44">
        <v>0</v>
      </c>
      <c r="H27" s="81">
        <v>0</v>
      </c>
      <c r="I27" s="10">
        <v>0</v>
      </c>
      <c r="J27" s="63">
        <v>1.71</v>
      </c>
      <c r="K27" s="47">
        <v>25</v>
      </c>
      <c r="L27" s="81">
        <v>0</v>
      </c>
      <c r="M27" s="10">
        <v>0</v>
      </c>
      <c r="N27" s="84">
        <v>0</v>
      </c>
      <c r="O27" s="47">
        <v>0</v>
      </c>
      <c r="P27" s="81">
        <v>0</v>
      </c>
      <c r="Q27" s="10">
        <v>0</v>
      </c>
      <c r="R27" s="63"/>
      <c r="S27" s="47"/>
      <c r="T27" s="61"/>
      <c r="U27" s="10"/>
      <c r="V27" s="47"/>
      <c r="W27" s="47"/>
    </row>
    <row r="28" spans="1:23" x14ac:dyDescent="0.25">
      <c r="A28" s="32" t="s">
        <v>45</v>
      </c>
      <c r="B28" s="60">
        <f t="shared" si="9"/>
        <v>13.82</v>
      </c>
      <c r="C28" s="55">
        <f t="shared" si="8"/>
        <v>115</v>
      </c>
      <c r="D28" s="55">
        <f t="shared" si="6"/>
        <v>0</v>
      </c>
      <c r="E28" s="55">
        <f t="shared" si="3"/>
        <v>115</v>
      </c>
      <c r="F28" s="84">
        <v>0</v>
      </c>
      <c r="G28" s="70">
        <v>0</v>
      </c>
      <c r="H28" s="62">
        <v>9.82</v>
      </c>
      <c r="I28" s="46">
        <v>50</v>
      </c>
      <c r="J28" s="84">
        <v>0</v>
      </c>
      <c r="K28" s="48">
        <v>0</v>
      </c>
      <c r="L28" s="62">
        <v>2.36</v>
      </c>
      <c r="M28" s="46">
        <v>40</v>
      </c>
      <c r="N28" s="76">
        <v>1.64</v>
      </c>
      <c r="O28" s="47">
        <v>25</v>
      </c>
      <c r="P28" s="81">
        <v>0</v>
      </c>
      <c r="Q28" s="10">
        <v>0</v>
      </c>
      <c r="R28" s="63"/>
      <c r="S28" s="47"/>
      <c r="T28" s="81"/>
      <c r="U28" s="10"/>
      <c r="V28" s="47"/>
      <c r="W28" s="47"/>
    </row>
    <row r="29" spans="1:23" x14ac:dyDescent="0.25">
      <c r="A29" s="86" t="s">
        <v>67</v>
      </c>
      <c r="B29" s="60">
        <f t="shared" si="9"/>
        <v>0</v>
      </c>
      <c r="C29" s="55">
        <f t="shared" si="8"/>
        <v>0</v>
      </c>
      <c r="D29" s="55">
        <f t="shared" si="6"/>
        <v>0</v>
      </c>
      <c r="E29" s="55">
        <f t="shared" si="3"/>
        <v>0</v>
      </c>
      <c r="F29" s="84">
        <v>0</v>
      </c>
      <c r="G29" s="70">
        <v>0</v>
      </c>
      <c r="H29" s="81">
        <v>0</v>
      </c>
      <c r="I29" s="46">
        <v>0</v>
      </c>
      <c r="J29" s="84">
        <v>0</v>
      </c>
      <c r="K29" s="48">
        <v>0</v>
      </c>
      <c r="L29" s="81">
        <v>0</v>
      </c>
      <c r="M29" s="46">
        <v>0</v>
      </c>
      <c r="N29" s="84">
        <v>0</v>
      </c>
      <c r="O29" s="47">
        <v>0</v>
      </c>
      <c r="P29" s="81">
        <v>0</v>
      </c>
      <c r="Q29" s="10">
        <v>0</v>
      </c>
      <c r="R29" s="63"/>
      <c r="S29" s="47"/>
      <c r="T29" s="81"/>
      <c r="U29" s="10"/>
      <c r="V29" s="47"/>
      <c r="W29" s="47"/>
    </row>
    <row r="30" spans="1:23" x14ac:dyDescent="0.25">
      <c r="A30" s="27" t="s">
        <v>30</v>
      </c>
      <c r="B30" s="60">
        <f t="shared" si="9"/>
        <v>13.2</v>
      </c>
      <c r="C30" s="55">
        <f t="shared" si="8"/>
        <v>149</v>
      </c>
      <c r="D30" s="55">
        <f t="shared" si="6"/>
        <v>7</v>
      </c>
      <c r="E30" s="55">
        <f t="shared" si="3"/>
        <v>142</v>
      </c>
      <c r="F30" s="45">
        <v>0</v>
      </c>
      <c r="G30" s="44">
        <v>7</v>
      </c>
      <c r="H30" s="61">
        <v>5.79</v>
      </c>
      <c r="I30" s="10">
        <v>45</v>
      </c>
      <c r="J30" s="63">
        <v>1.84</v>
      </c>
      <c r="K30" s="47">
        <v>30</v>
      </c>
      <c r="L30" s="61">
        <v>1.74</v>
      </c>
      <c r="M30" s="10">
        <v>30</v>
      </c>
      <c r="N30" s="76">
        <v>3.83</v>
      </c>
      <c r="O30" s="47">
        <v>30</v>
      </c>
      <c r="P30" s="61">
        <v>0</v>
      </c>
      <c r="Q30" s="10">
        <v>7</v>
      </c>
      <c r="R30" s="63"/>
      <c r="S30" s="47"/>
      <c r="T30" s="61"/>
      <c r="U30" s="10"/>
      <c r="V30" s="63"/>
      <c r="W30" s="47"/>
    </row>
    <row r="31" spans="1:23" x14ac:dyDescent="0.25">
      <c r="A31" s="32" t="s">
        <v>52</v>
      </c>
      <c r="B31" s="60">
        <f t="shared" si="9"/>
        <v>11.67</v>
      </c>
      <c r="C31" s="55">
        <f t="shared" si="8"/>
        <v>111</v>
      </c>
      <c r="D31" s="55">
        <f t="shared" si="6"/>
        <v>0</v>
      </c>
      <c r="E31" s="55">
        <f t="shared" si="3"/>
        <v>111</v>
      </c>
      <c r="F31" s="45">
        <v>0</v>
      </c>
      <c r="G31" s="44">
        <v>7</v>
      </c>
      <c r="H31" s="81">
        <v>0</v>
      </c>
      <c r="I31" s="10">
        <v>0</v>
      </c>
      <c r="J31" s="63">
        <v>0</v>
      </c>
      <c r="K31" s="47">
        <v>7</v>
      </c>
      <c r="L31" s="61">
        <v>4.8899999999999997</v>
      </c>
      <c r="M31" s="10">
        <v>45</v>
      </c>
      <c r="N31" s="76">
        <v>6.78</v>
      </c>
      <c r="O31" s="47">
        <v>45</v>
      </c>
      <c r="P31" s="61">
        <v>0</v>
      </c>
      <c r="Q31" s="10">
        <v>7</v>
      </c>
      <c r="R31" s="47"/>
      <c r="S31" s="47"/>
      <c r="T31" s="61"/>
      <c r="U31" s="10"/>
      <c r="V31" s="47"/>
      <c r="W31" s="47"/>
    </row>
    <row r="32" spans="1:23" x14ac:dyDescent="0.25">
      <c r="A32" s="27" t="s">
        <v>33</v>
      </c>
      <c r="B32" s="60">
        <f t="shared" si="9"/>
        <v>2.83</v>
      </c>
      <c r="C32" s="55">
        <f t="shared" si="8"/>
        <v>47</v>
      </c>
      <c r="D32" s="55">
        <f t="shared" si="6"/>
        <v>0</v>
      </c>
      <c r="E32" s="55">
        <f t="shared" si="3"/>
        <v>47</v>
      </c>
      <c r="F32" s="84">
        <v>0</v>
      </c>
      <c r="G32" s="44">
        <v>0</v>
      </c>
      <c r="H32" s="81">
        <v>0</v>
      </c>
      <c r="I32" s="10">
        <v>0</v>
      </c>
      <c r="J32" s="63">
        <v>2.83</v>
      </c>
      <c r="K32" s="47">
        <v>40</v>
      </c>
      <c r="L32" s="81">
        <v>0</v>
      </c>
      <c r="M32" s="10">
        <v>0</v>
      </c>
      <c r="N32" s="45">
        <v>0</v>
      </c>
      <c r="O32" s="47">
        <v>7</v>
      </c>
      <c r="P32" s="81">
        <v>0</v>
      </c>
      <c r="Q32" s="10">
        <v>0</v>
      </c>
      <c r="R32" s="63"/>
      <c r="S32" s="47"/>
      <c r="T32" s="61"/>
      <c r="U32" s="10"/>
      <c r="V32" s="63"/>
      <c r="W32" s="47"/>
    </row>
    <row r="33" spans="1:23" x14ac:dyDescent="0.25">
      <c r="A33" s="27" t="s">
        <v>54</v>
      </c>
      <c r="B33" s="60">
        <f t="shared" ref="B33" si="10">F33+H33+J33+L33+N33+P33+R33+T33+V33</f>
        <v>22.21</v>
      </c>
      <c r="C33" s="55">
        <f t="shared" si="8"/>
        <v>184</v>
      </c>
      <c r="D33" s="55">
        <f t="shared" si="6"/>
        <v>7</v>
      </c>
      <c r="E33" s="55">
        <f t="shared" si="3"/>
        <v>177</v>
      </c>
      <c r="F33" s="45">
        <v>0</v>
      </c>
      <c r="G33" s="44">
        <v>7</v>
      </c>
      <c r="H33" s="61">
        <v>3.75</v>
      </c>
      <c r="I33" s="10">
        <v>30</v>
      </c>
      <c r="J33" s="63">
        <v>7.76</v>
      </c>
      <c r="K33" s="47">
        <v>45</v>
      </c>
      <c r="L33" s="61">
        <v>0</v>
      </c>
      <c r="M33" s="10">
        <v>7</v>
      </c>
      <c r="N33" s="76">
        <v>6.96</v>
      </c>
      <c r="O33" s="47">
        <v>50</v>
      </c>
      <c r="P33" s="61">
        <v>3.74</v>
      </c>
      <c r="Q33" s="10">
        <v>45</v>
      </c>
      <c r="R33" s="63"/>
      <c r="S33" s="47"/>
      <c r="T33" s="61"/>
      <c r="U33" s="10"/>
      <c r="V33" s="63"/>
      <c r="W33" s="47"/>
    </row>
    <row r="34" spans="1:23" x14ac:dyDescent="0.25">
      <c r="A34" s="33" t="s">
        <v>40</v>
      </c>
      <c r="B34" s="60">
        <f t="shared" si="9"/>
        <v>15.69</v>
      </c>
      <c r="C34" s="55">
        <f t="shared" si="8"/>
        <v>154</v>
      </c>
      <c r="D34" s="55">
        <f t="shared" si="6"/>
        <v>7</v>
      </c>
      <c r="E34" s="55">
        <f t="shared" si="3"/>
        <v>147</v>
      </c>
      <c r="F34" s="45">
        <v>0</v>
      </c>
      <c r="G34" s="44">
        <v>7</v>
      </c>
      <c r="H34" s="61">
        <v>3.51</v>
      </c>
      <c r="I34" s="10">
        <v>25</v>
      </c>
      <c r="J34" s="63">
        <v>2.77</v>
      </c>
      <c r="K34" s="47">
        <v>35</v>
      </c>
      <c r="L34" s="61">
        <v>0</v>
      </c>
      <c r="M34" s="10">
        <v>7</v>
      </c>
      <c r="N34" s="76">
        <v>5.81</v>
      </c>
      <c r="O34" s="47">
        <v>40</v>
      </c>
      <c r="P34" s="61">
        <v>3.6</v>
      </c>
      <c r="Q34" s="10">
        <v>40</v>
      </c>
      <c r="R34" s="63"/>
      <c r="S34" s="47"/>
      <c r="T34" s="61"/>
      <c r="U34" s="10"/>
      <c r="V34" s="63"/>
      <c r="W34" s="47"/>
    </row>
    <row r="35" spans="1:23" x14ac:dyDescent="0.25">
      <c r="A35" s="33" t="s">
        <v>41</v>
      </c>
      <c r="B35" s="60">
        <f t="shared" si="9"/>
        <v>2.14</v>
      </c>
      <c r="C35" s="55">
        <f t="shared" si="8"/>
        <v>52</v>
      </c>
      <c r="D35" s="55">
        <f t="shared" si="6"/>
        <v>0</v>
      </c>
      <c r="E35" s="55">
        <f t="shared" si="3"/>
        <v>52</v>
      </c>
      <c r="F35" s="84">
        <v>0</v>
      </c>
      <c r="G35" s="44">
        <v>0</v>
      </c>
      <c r="H35" s="61">
        <v>2.14</v>
      </c>
      <c r="I35" s="10">
        <v>24</v>
      </c>
      <c r="J35" s="45">
        <v>0</v>
      </c>
      <c r="K35" s="47">
        <v>7</v>
      </c>
      <c r="L35" s="61">
        <v>0</v>
      </c>
      <c r="M35" s="10">
        <v>7</v>
      </c>
      <c r="N35" s="45">
        <v>0</v>
      </c>
      <c r="O35" s="47">
        <v>7</v>
      </c>
      <c r="P35" s="61">
        <v>0</v>
      </c>
      <c r="Q35" s="10">
        <v>7</v>
      </c>
      <c r="R35" s="63"/>
      <c r="S35" s="47"/>
      <c r="T35" s="61"/>
      <c r="U35" s="10"/>
      <c r="V35" s="63"/>
      <c r="W35" s="47"/>
    </row>
    <row r="36" spans="1:23" x14ac:dyDescent="0.25">
      <c r="A36" s="33" t="s">
        <v>42</v>
      </c>
      <c r="B36" s="60">
        <f t="shared" si="9"/>
        <v>5.22</v>
      </c>
      <c r="C36" s="55">
        <f t="shared" si="8"/>
        <v>47</v>
      </c>
      <c r="D36" s="55">
        <f t="shared" si="6"/>
        <v>0</v>
      </c>
      <c r="E36" s="55">
        <f t="shared" si="3"/>
        <v>47</v>
      </c>
      <c r="F36" s="45">
        <v>0</v>
      </c>
      <c r="G36" s="44">
        <v>7</v>
      </c>
      <c r="H36" s="61">
        <v>5.22</v>
      </c>
      <c r="I36" s="10">
        <v>40</v>
      </c>
      <c r="J36" s="84">
        <v>0</v>
      </c>
      <c r="K36" s="47">
        <v>0</v>
      </c>
      <c r="L36" s="81">
        <v>0</v>
      </c>
      <c r="M36" s="10">
        <v>0</v>
      </c>
      <c r="N36" s="84">
        <v>0</v>
      </c>
      <c r="O36" s="47">
        <v>0</v>
      </c>
      <c r="P36" s="81">
        <v>0</v>
      </c>
      <c r="Q36" s="10">
        <v>0</v>
      </c>
      <c r="R36" s="63"/>
      <c r="S36" s="47"/>
      <c r="T36" s="61"/>
      <c r="U36" s="10"/>
      <c r="V36" s="63"/>
      <c r="W36" s="47"/>
    </row>
    <row r="37" spans="1:23" x14ac:dyDescent="0.25">
      <c r="A37" s="33" t="s">
        <v>46</v>
      </c>
      <c r="B37" s="60">
        <f t="shared" si="9"/>
        <v>1.52</v>
      </c>
      <c r="C37" s="55">
        <f t="shared" si="8"/>
        <v>45</v>
      </c>
      <c r="D37" s="55">
        <f t="shared" si="6"/>
        <v>0</v>
      </c>
      <c r="E37" s="55">
        <f t="shared" si="3"/>
        <v>45</v>
      </c>
      <c r="F37" s="45">
        <v>0</v>
      </c>
      <c r="G37" s="44">
        <v>7</v>
      </c>
      <c r="H37" s="61">
        <v>0</v>
      </c>
      <c r="I37" s="10">
        <v>7</v>
      </c>
      <c r="J37" s="84">
        <v>0</v>
      </c>
      <c r="K37" s="47">
        <v>0</v>
      </c>
      <c r="L37" s="81">
        <v>0</v>
      </c>
      <c r="M37" s="10">
        <v>0</v>
      </c>
      <c r="N37" s="76">
        <v>1.52</v>
      </c>
      <c r="O37" s="47">
        <v>24</v>
      </c>
      <c r="P37" s="61">
        <v>0</v>
      </c>
      <c r="Q37" s="10">
        <v>7</v>
      </c>
      <c r="R37" s="80"/>
      <c r="S37" s="47"/>
      <c r="T37" s="61"/>
      <c r="U37" s="10"/>
      <c r="V37" s="80"/>
      <c r="W37" s="47"/>
    </row>
    <row r="39" spans="1:23" x14ac:dyDescent="0.25">
      <c r="A39" s="64"/>
      <c r="B39" s="65" t="s">
        <v>29</v>
      </c>
    </row>
  </sheetData>
  <mergeCells count="10">
    <mergeCell ref="T3:U3"/>
    <mergeCell ref="V3:W3"/>
    <mergeCell ref="A1:S1"/>
    <mergeCell ref="F3:G3"/>
    <mergeCell ref="H3:I3"/>
    <mergeCell ref="J3:K3"/>
    <mergeCell ref="L3:M3"/>
    <mergeCell ref="P3:Q3"/>
    <mergeCell ref="R3:S3"/>
    <mergeCell ref="N3:O3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"/>
  <sheetViews>
    <sheetView zoomScale="90" zoomScaleNormal="90" workbookViewId="0">
      <pane ySplit="3" topLeftCell="A4" activePane="bottomLeft" state="frozen"/>
      <selection pane="bottomLeft" activeCell="L33" sqref="L33"/>
    </sheetView>
  </sheetViews>
  <sheetFormatPr defaultRowHeight="15" x14ac:dyDescent="0.25"/>
  <cols>
    <col min="1" max="1" width="16.5703125" customWidth="1"/>
    <col min="2" max="2" width="8.85546875" customWidth="1"/>
    <col min="3" max="3" width="9.42578125" bestFit="1" customWidth="1"/>
    <col min="4" max="4" width="9.42578125" style="30" bestFit="1" customWidth="1"/>
    <col min="5" max="5" width="9.42578125" bestFit="1" customWidth="1"/>
    <col min="14" max="14" width="9.5703125" bestFit="1" customWidth="1"/>
  </cols>
  <sheetData>
    <row r="1" spans="1:16" ht="21" thickBot="1" x14ac:dyDescent="0.35">
      <c r="A1" s="31" t="s">
        <v>64</v>
      </c>
      <c r="B1" s="35"/>
      <c r="C1" s="35"/>
      <c r="D1" s="6"/>
      <c r="E1" s="6"/>
      <c r="F1" s="6"/>
      <c r="G1" s="6"/>
      <c r="H1" s="6"/>
      <c r="I1" s="6"/>
      <c r="J1" s="6"/>
      <c r="K1" s="6"/>
      <c r="L1" s="7"/>
      <c r="M1" s="1"/>
    </row>
    <row r="2" spans="1:16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15.75" thickBot="1" x14ac:dyDescent="0.3">
      <c r="A3" s="8" t="s">
        <v>0</v>
      </c>
      <c r="B3" s="9" t="s">
        <v>1</v>
      </c>
      <c r="C3" s="9">
        <v>44480</v>
      </c>
      <c r="D3" s="9">
        <v>44508</v>
      </c>
      <c r="E3" s="9">
        <v>44534</v>
      </c>
      <c r="F3" s="9">
        <v>44572</v>
      </c>
      <c r="G3" s="9">
        <v>44599</v>
      </c>
      <c r="H3" s="9">
        <v>44628</v>
      </c>
      <c r="I3" s="9">
        <v>44663</v>
      </c>
      <c r="J3" s="9">
        <v>44690</v>
      </c>
      <c r="K3" s="9">
        <v>44725</v>
      </c>
      <c r="L3" s="9">
        <v>44753</v>
      </c>
      <c r="M3" s="83">
        <v>44781</v>
      </c>
      <c r="N3" s="9">
        <v>44816</v>
      </c>
      <c r="O3" s="52"/>
      <c r="P3" t="s">
        <v>25</v>
      </c>
    </row>
    <row r="4" spans="1:16" ht="15.75" thickBot="1" x14ac:dyDescent="0.3">
      <c r="A4" s="27" t="s">
        <v>12</v>
      </c>
      <c r="B4" s="77">
        <f t="shared" ref="B4:B33" si="0">SUM(C4:M4)</f>
        <v>80</v>
      </c>
      <c r="C4" s="77">
        <v>7</v>
      </c>
      <c r="D4" s="77">
        <v>7</v>
      </c>
      <c r="E4" s="4">
        <v>7</v>
      </c>
      <c r="F4" s="4">
        <v>7</v>
      </c>
      <c r="G4" s="4">
        <v>7</v>
      </c>
      <c r="H4" s="4">
        <v>7</v>
      </c>
      <c r="I4" s="4">
        <v>7</v>
      </c>
      <c r="J4" s="4">
        <v>7</v>
      </c>
      <c r="K4" s="87">
        <v>17</v>
      </c>
      <c r="L4" s="4">
        <v>7</v>
      </c>
      <c r="M4" s="4"/>
      <c r="N4" s="5"/>
      <c r="O4" s="82"/>
      <c r="P4" t="s">
        <v>43</v>
      </c>
    </row>
    <row r="5" spans="1:16" x14ac:dyDescent="0.25">
      <c r="A5" s="27" t="s">
        <v>47</v>
      </c>
      <c r="B5" s="77">
        <f t="shared" si="0"/>
        <v>56</v>
      </c>
      <c r="C5" s="77"/>
      <c r="D5" s="77"/>
      <c r="E5" s="77">
        <v>7</v>
      </c>
      <c r="F5" s="77">
        <v>7</v>
      </c>
      <c r="G5" s="77">
        <v>7</v>
      </c>
      <c r="H5" s="4">
        <v>7</v>
      </c>
      <c r="I5" s="4">
        <v>7</v>
      </c>
      <c r="J5" s="4">
        <v>7</v>
      </c>
      <c r="K5" s="4">
        <v>7</v>
      </c>
      <c r="L5" s="4">
        <v>7</v>
      </c>
      <c r="M5" s="4"/>
      <c r="N5" s="5"/>
    </row>
    <row r="6" spans="1:16" x14ac:dyDescent="0.25">
      <c r="A6" s="27" t="s">
        <v>48</v>
      </c>
      <c r="B6" s="77">
        <f t="shared" si="0"/>
        <v>28</v>
      </c>
      <c r="C6" s="85">
        <v>7</v>
      </c>
      <c r="D6" s="77">
        <v>7</v>
      </c>
      <c r="E6" s="4"/>
      <c r="F6" s="4">
        <v>7</v>
      </c>
      <c r="G6" s="4"/>
      <c r="H6" s="4">
        <v>7</v>
      </c>
      <c r="I6" s="4"/>
      <c r="J6" s="4"/>
      <c r="K6" s="4"/>
      <c r="L6" s="4"/>
      <c r="M6" s="4"/>
      <c r="N6" s="5"/>
    </row>
    <row r="7" spans="1:16" x14ac:dyDescent="0.25">
      <c r="A7" s="27" t="s">
        <v>9</v>
      </c>
      <c r="B7" s="77">
        <f t="shared" si="0"/>
        <v>49</v>
      </c>
      <c r="C7" s="77">
        <v>7</v>
      </c>
      <c r="D7" s="77"/>
      <c r="E7" s="4"/>
      <c r="F7" s="4">
        <v>7</v>
      </c>
      <c r="G7" s="4">
        <v>7</v>
      </c>
      <c r="H7" s="4">
        <v>7</v>
      </c>
      <c r="I7" s="4">
        <v>7</v>
      </c>
      <c r="J7" s="4">
        <v>7</v>
      </c>
      <c r="K7" s="4"/>
      <c r="L7" s="4">
        <v>7</v>
      </c>
      <c r="M7" s="4"/>
      <c r="N7" s="5"/>
    </row>
    <row r="8" spans="1:16" x14ac:dyDescent="0.25">
      <c r="A8" s="27" t="s">
        <v>49</v>
      </c>
      <c r="B8" s="77">
        <f t="shared" si="0"/>
        <v>28</v>
      </c>
      <c r="C8" s="85">
        <v>7</v>
      </c>
      <c r="D8" s="77">
        <v>7</v>
      </c>
      <c r="E8" s="4"/>
      <c r="F8" s="4">
        <v>7</v>
      </c>
      <c r="G8" s="4"/>
      <c r="H8" s="4">
        <v>7</v>
      </c>
      <c r="I8" s="4"/>
      <c r="J8" s="4"/>
      <c r="K8" s="4"/>
      <c r="L8" s="4"/>
      <c r="M8" s="4"/>
      <c r="N8" s="5"/>
    </row>
    <row r="9" spans="1:16" x14ac:dyDescent="0.25">
      <c r="A9" s="27" t="s">
        <v>35</v>
      </c>
      <c r="B9" s="77">
        <f t="shared" si="0"/>
        <v>80</v>
      </c>
      <c r="C9" s="77">
        <v>7</v>
      </c>
      <c r="D9" s="77">
        <v>7</v>
      </c>
      <c r="E9" s="4">
        <v>7</v>
      </c>
      <c r="F9" s="77">
        <v>7</v>
      </c>
      <c r="G9" s="77">
        <v>7</v>
      </c>
      <c r="H9" s="4">
        <v>7</v>
      </c>
      <c r="I9" s="77">
        <v>7</v>
      </c>
      <c r="J9" s="77">
        <v>7</v>
      </c>
      <c r="K9" s="88">
        <v>17</v>
      </c>
      <c r="L9" s="77">
        <v>7</v>
      </c>
      <c r="M9" s="4"/>
      <c r="N9" s="5"/>
    </row>
    <row r="10" spans="1:16" x14ac:dyDescent="0.25">
      <c r="A10" s="27" t="s">
        <v>38</v>
      </c>
      <c r="B10" s="77">
        <f t="shared" si="0"/>
        <v>14</v>
      </c>
      <c r="C10" s="77"/>
      <c r="D10" s="77"/>
      <c r="E10" s="4"/>
      <c r="F10" s="77">
        <v>7</v>
      </c>
      <c r="G10" s="77"/>
      <c r="H10" s="4">
        <v>7</v>
      </c>
      <c r="I10" s="77"/>
      <c r="J10" s="78"/>
      <c r="K10" s="78"/>
      <c r="L10" s="77"/>
      <c r="M10" s="4"/>
      <c r="N10" s="5"/>
    </row>
    <row r="11" spans="1:16" x14ac:dyDescent="0.25">
      <c r="A11" s="27" t="s">
        <v>50</v>
      </c>
      <c r="B11" s="77">
        <f t="shared" si="0"/>
        <v>56</v>
      </c>
      <c r="C11" s="77"/>
      <c r="D11" s="85">
        <v>7</v>
      </c>
      <c r="E11" s="85">
        <v>7</v>
      </c>
      <c r="F11" s="85">
        <v>7</v>
      </c>
      <c r="G11" s="85">
        <v>7</v>
      </c>
      <c r="H11" s="4">
        <v>7</v>
      </c>
      <c r="I11" s="4">
        <v>7</v>
      </c>
      <c r="J11" s="4"/>
      <c r="K11" s="4">
        <v>7</v>
      </c>
      <c r="L11" s="4">
        <v>7</v>
      </c>
      <c r="M11" s="4"/>
      <c r="N11" s="5"/>
    </row>
    <row r="12" spans="1:16" x14ac:dyDescent="0.25">
      <c r="A12" s="27" t="s">
        <v>36</v>
      </c>
      <c r="B12" s="77">
        <f t="shared" si="0"/>
        <v>56</v>
      </c>
      <c r="C12" s="77">
        <v>7</v>
      </c>
      <c r="D12" s="77">
        <v>7</v>
      </c>
      <c r="E12" s="4"/>
      <c r="F12" s="4">
        <v>7</v>
      </c>
      <c r="G12" s="4">
        <v>7</v>
      </c>
      <c r="H12" s="4">
        <v>7</v>
      </c>
      <c r="I12" s="4">
        <v>7</v>
      </c>
      <c r="J12" s="4">
        <v>7</v>
      </c>
      <c r="K12" s="4">
        <v>7</v>
      </c>
      <c r="L12" s="4"/>
      <c r="M12" s="4"/>
      <c r="N12" s="5"/>
    </row>
    <row r="13" spans="1:16" x14ac:dyDescent="0.25">
      <c r="A13" s="27" t="s">
        <v>11</v>
      </c>
      <c r="B13" s="77">
        <f t="shared" si="0"/>
        <v>35</v>
      </c>
      <c r="C13" s="77"/>
      <c r="D13" s="77"/>
      <c r="E13" s="4">
        <v>7</v>
      </c>
      <c r="F13" s="4">
        <v>7</v>
      </c>
      <c r="G13" s="4">
        <v>7</v>
      </c>
      <c r="H13" s="4">
        <v>7</v>
      </c>
      <c r="I13" s="4">
        <v>7</v>
      </c>
      <c r="J13" s="4"/>
      <c r="K13" s="4"/>
      <c r="L13" s="4"/>
      <c r="M13" s="4"/>
      <c r="N13" s="5"/>
    </row>
    <row r="14" spans="1:16" x14ac:dyDescent="0.25">
      <c r="A14" s="27" t="s">
        <v>7</v>
      </c>
      <c r="B14" s="77">
        <f t="shared" si="0"/>
        <v>63</v>
      </c>
      <c r="C14" s="77">
        <v>7</v>
      </c>
      <c r="D14" s="77"/>
      <c r="E14" s="4">
        <v>7</v>
      </c>
      <c r="F14" s="4">
        <v>7</v>
      </c>
      <c r="G14" s="4">
        <v>7</v>
      </c>
      <c r="H14" s="4">
        <v>7</v>
      </c>
      <c r="I14" s="4">
        <v>7</v>
      </c>
      <c r="J14" s="4">
        <v>7</v>
      </c>
      <c r="K14" s="4">
        <v>7</v>
      </c>
      <c r="L14" s="4">
        <v>7</v>
      </c>
      <c r="M14" s="4"/>
      <c r="N14" s="5"/>
    </row>
    <row r="15" spans="1:16" x14ac:dyDescent="0.25">
      <c r="A15" s="27" t="s">
        <v>51</v>
      </c>
      <c r="B15" s="77">
        <f t="shared" si="0"/>
        <v>56</v>
      </c>
      <c r="C15" s="77"/>
      <c r="D15" s="85">
        <v>7</v>
      </c>
      <c r="E15" s="85">
        <v>7</v>
      </c>
      <c r="F15" s="85">
        <v>7</v>
      </c>
      <c r="G15" s="85">
        <v>7</v>
      </c>
      <c r="H15" s="17">
        <v>7</v>
      </c>
      <c r="I15" s="78">
        <v>7</v>
      </c>
      <c r="J15" s="78">
        <v>7</v>
      </c>
      <c r="K15" s="78"/>
      <c r="L15" s="77">
        <v>7</v>
      </c>
      <c r="M15" s="4"/>
      <c r="N15" s="5"/>
    </row>
    <row r="16" spans="1:16" x14ac:dyDescent="0.25">
      <c r="A16" s="27" t="s">
        <v>45</v>
      </c>
      <c r="B16" s="77">
        <f t="shared" si="0"/>
        <v>63</v>
      </c>
      <c r="C16" s="77"/>
      <c r="D16" s="77">
        <v>7</v>
      </c>
      <c r="E16" s="4">
        <v>7</v>
      </c>
      <c r="F16" s="4">
        <v>7</v>
      </c>
      <c r="G16" s="4">
        <v>7</v>
      </c>
      <c r="H16" s="4">
        <v>7</v>
      </c>
      <c r="I16" s="77">
        <v>7</v>
      </c>
      <c r="J16" s="77">
        <v>7</v>
      </c>
      <c r="K16" s="77">
        <v>7</v>
      </c>
      <c r="L16" s="77">
        <v>7</v>
      </c>
      <c r="M16" s="4"/>
      <c r="N16" s="5"/>
    </row>
    <row r="17" spans="1:14" x14ac:dyDescent="0.25">
      <c r="A17" s="27" t="s">
        <v>6</v>
      </c>
      <c r="B17" s="77">
        <f t="shared" si="0"/>
        <v>73</v>
      </c>
      <c r="C17" s="77">
        <v>7</v>
      </c>
      <c r="D17" s="77"/>
      <c r="E17" s="4">
        <v>7</v>
      </c>
      <c r="F17" s="4">
        <v>7</v>
      </c>
      <c r="G17" s="4">
        <v>7</v>
      </c>
      <c r="H17" s="4">
        <v>7</v>
      </c>
      <c r="I17" s="77">
        <v>7</v>
      </c>
      <c r="J17" s="77">
        <v>7</v>
      </c>
      <c r="K17" s="88">
        <v>17</v>
      </c>
      <c r="L17" s="77">
        <v>7</v>
      </c>
      <c r="M17" s="4"/>
      <c r="N17" s="5"/>
    </row>
    <row r="18" spans="1:14" x14ac:dyDescent="0.25">
      <c r="A18" s="27" t="s">
        <v>67</v>
      </c>
      <c r="B18" s="77">
        <f t="shared" si="0"/>
        <v>35</v>
      </c>
      <c r="C18" s="77"/>
      <c r="D18" s="77"/>
      <c r="E18" s="77"/>
      <c r="F18" s="85">
        <v>7</v>
      </c>
      <c r="G18" s="85">
        <v>7</v>
      </c>
      <c r="H18" s="85">
        <v>7</v>
      </c>
      <c r="I18" s="85">
        <v>7</v>
      </c>
      <c r="J18" s="77">
        <v>7</v>
      </c>
      <c r="K18" s="77"/>
      <c r="L18" s="77"/>
      <c r="M18" s="4"/>
      <c r="N18" s="5"/>
    </row>
    <row r="19" spans="1:14" x14ac:dyDescent="0.25">
      <c r="A19" s="27" t="s">
        <v>30</v>
      </c>
      <c r="B19" s="77">
        <f t="shared" si="0"/>
        <v>63</v>
      </c>
      <c r="C19" s="77">
        <v>7</v>
      </c>
      <c r="D19" s="77">
        <v>7</v>
      </c>
      <c r="E19" s="4">
        <v>7</v>
      </c>
      <c r="F19" s="4">
        <v>7</v>
      </c>
      <c r="G19" s="4"/>
      <c r="H19" s="4">
        <v>7</v>
      </c>
      <c r="I19" s="77">
        <v>7</v>
      </c>
      <c r="J19" s="77">
        <v>7</v>
      </c>
      <c r="K19" s="77">
        <v>7</v>
      </c>
      <c r="L19" s="77">
        <v>7</v>
      </c>
      <c r="M19" s="4"/>
      <c r="N19" s="5"/>
    </row>
    <row r="20" spans="1:14" x14ac:dyDescent="0.25">
      <c r="A20" s="27" t="s">
        <v>39</v>
      </c>
      <c r="B20" s="77">
        <f t="shared" si="0"/>
        <v>35</v>
      </c>
      <c r="C20" s="77"/>
      <c r="D20" s="77">
        <v>7</v>
      </c>
      <c r="E20" s="77">
        <v>7</v>
      </c>
      <c r="F20" s="77">
        <v>7</v>
      </c>
      <c r="G20" s="77">
        <v>7</v>
      </c>
      <c r="H20" s="4">
        <v>7</v>
      </c>
      <c r="I20" s="4"/>
      <c r="J20" s="77"/>
      <c r="K20" s="77"/>
      <c r="L20" s="77"/>
      <c r="M20" s="4"/>
      <c r="N20" s="5"/>
    </row>
    <row r="21" spans="1:14" x14ac:dyDescent="0.25">
      <c r="A21" s="27" t="s">
        <v>68</v>
      </c>
      <c r="B21" s="77">
        <f t="shared" si="0"/>
        <v>0</v>
      </c>
      <c r="C21" s="77"/>
      <c r="D21" s="77"/>
      <c r="E21" s="77"/>
      <c r="F21" s="77"/>
      <c r="G21" s="77"/>
      <c r="H21" s="4"/>
      <c r="I21" s="4"/>
      <c r="J21" s="77"/>
      <c r="K21" s="77"/>
      <c r="L21" s="77"/>
      <c r="M21" s="4"/>
      <c r="N21" s="5"/>
    </row>
    <row r="22" spans="1:14" x14ac:dyDescent="0.25">
      <c r="A22" s="27" t="s">
        <v>52</v>
      </c>
      <c r="B22" s="77">
        <f t="shared" si="0"/>
        <v>56</v>
      </c>
      <c r="C22" s="77">
        <v>7</v>
      </c>
      <c r="D22" s="77">
        <v>7</v>
      </c>
      <c r="E22" s="77"/>
      <c r="F22" s="77">
        <v>7</v>
      </c>
      <c r="G22" s="77"/>
      <c r="H22" s="4">
        <v>7</v>
      </c>
      <c r="I22" s="4">
        <v>7</v>
      </c>
      <c r="J22" s="77">
        <v>7</v>
      </c>
      <c r="K22" s="77">
        <v>7</v>
      </c>
      <c r="L22" s="77">
        <v>7</v>
      </c>
      <c r="M22" s="4"/>
      <c r="N22" s="5"/>
    </row>
    <row r="23" spans="1:14" x14ac:dyDescent="0.25">
      <c r="A23" s="27" t="s">
        <v>37</v>
      </c>
      <c r="B23" s="77">
        <f t="shared" si="0"/>
        <v>56</v>
      </c>
      <c r="C23" s="4">
        <v>7</v>
      </c>
      <c r="D23" s="17"/>
      <c r="E23" s="17">
        <v>7</v>
      </c>
      <c r="F23" s="17">
        <v>7</v>
      </c>
      <c r="G23" s="17">
        <v>7</v>
      </c>
      <c r="H23" s="17">
        <v>7</v>
      </c>
      <c r="I23" s="17">
        <v>7</v>
      </c>
      <c r="J23" s="17"/>
      <c r="K23" s="17">
        <v>7</v>
      </c>
      <c r="L23" s="17">
        <v>7</v>
      </c>
      <c r="M23" s="17"/>
      <c r="N23" s="5"/>
    </row>
    <row r="24" spans="1:14" x14ac:dyDescent="0.25">
      <c r="A24" s="27" t="s">
        <v>53</v>
      </c>
      <c r="B24" s="77">
        <f t="shared" si="0"/>
        <v>56</v>
      </c>
      <c r="C24" s="77"/>
      <c r="D24" s="4">
        <v>7</v>
      </c>
      <c r="E24" s="4"/>
      <c r="F24" s="4">
        <v>7</v>
      </c>
      <c r="G24" s="4">
        <v>7</v>
      </c>
      <c r="H24" s="4">
        <v>7</v>
      </c>
      <c r="I24" s="4">
        <v>7</v>
      </c>
      <c r="J24" s="4">
        <v>7</v>
      </c>
      <c r="K24" s="4">
        <v>7</v>
      </c>
      <c r="L24" s="4">
        <v>7</v>
      </c>
      <c r="M24" s="4"/>
      <c r="N24" s="5"/>
    </row>
    <row r="25" spans="1:14" x14ac:dyDescent="0.25">
      <c r="A25" s="27" t="s">
        <v>33</v>
      </c>
      <c r="B25" s="77">
        <f t="shared" si="0"/>
        <v>63</v>
      </c>
      <c r="C25" s="4">
        <v>7</v>
      </c>
      <c r="D25" s="4">
        <v>7</v>
      </c>
      <c r="E25" s="4">
        <v>7</v>
      </c>
      <c r="F25" s="4">
        <v>7</v>
      </c>
      <c r="G25" s="4">
        <v>7</v>
      </c>
      <c r="H25" s="4">
        <v>7</v>
      </c>
      <c r="I25" s="4">
        <v>7</v>
      </c>
      <c r="J25" s="4">
        <v>7</v>
      </c>
      <c r="K25" s="4">
        <v>7</v>
      </c>
      <c r="L25" s="4"/>
      <c r="M25" s="4"/>
      <c r="N25" s="5"/>
    </row>
    <row r="26" spans="1:14" x14ac:dyDescent="0.25">
      <c r="A26" s="27" t="s">
        <v>44</v>
      </c>
      <c r="B26" s="77">
        <f t="shared" si="0"/>
        <v>14</v>
      </c>
      <c r="C26" s="4"/>
      <c r="D26" s="4"/>
      <c r="E26" s="4"/>
      <c r="F26" s="4">
        <v>7</v>
      </c>
      <c r="G26" s="4"/>
      <c r="H26" s="4">
        <v>7</v>
      </c>
      <c r="I26" s="4"/>
      <c r="J26" s="4"/>
      <c r="K26" s="4"/>
      <c r="L26" s="4"/>
      <c r="M26" s="4"/>
      <c r="N26" s="5"/>
    </row>
    <row r="27" spans="1:14" x14ac:dyDescent="0.25">
      <c r="A27" s="27" t="s">
        <v>54</v>
      </c>
      <c r="B27" s="77">
        <f t="shared" si="0"/>
        <v>63</v>
      </c>
      <c r="C27" s="4"/>
      <c r="D27" s="85">
        <v>7</v>
      </c>
      <c r="E27" s="85">
        <v>7</v>
      </c>
      <c r="F27" s="85">
        <v>7</v>
      </c>
      <c r="G27" s="85">
        <v>7</v>
      </c>
      <c r="H27" s="4">
        <v>7</v>
      </c>
      <c r="I27" s="4">
        <v>7</v>
      </c>
      <c r="J27" s="4">
        <v>7</v>
      </c>
      <c r="K27" s="4">
        <v>7</v>
      </c>
      <c r="L27" s="4">
        <v>7</v>
      </c>
      <c r="M27" s="4"/>
      <c r="N27" s="5"/>
    </row>
    <row r="28" spans="1:14" x14ac:dyDescent="0.25">
      <c r="A28" s="27" t="s">
        <v>40</v>
      </c>
      <c r="B28" s="77">
        <f t="shared" si="0"/>
        <v>56</v>
      </c>
      <c r="C28" s="4"/>
      <c r="D28" s="4">
        <v>7</v>
      </c>
      <c r="E28" s="4">
        <v>7</v>
      </c>
      <c r="F28" s="4">
        <v>7</v>
      </c>
      <c r="G28" s="4"/>
      <c r="H28" s="4">
        <v>7</v>
      </c>
      <c r="I28" s="4">
        <v>7</v>
      </c>
      <c r="J28" s="4">
        <v>7</v>
      </c>
      <c r="K28" s="4">
        <v>7</v>
      </c>
      <c r="L28" s="4">
        <v>7</v>
      </c>
      <c r="M28" s="4"/>
      <c r="N28" s="5"/>
    </row>
    <row r="29" spans="1:14" x14ac:dyDescent="0.25">
      <c r="A29" s="27" t="s">
        <v>8</v>
      </c>
      <c r="B29" s="4">
        <f t="shared" si="0"/>
        <v>42</v>
      </c>
      <c r="C29" s="17"/>
      <c r="D29" s="17">
        <v>7</v>
      </c>
      <c r="E29" s="17">
        <v>7</v>
      </c>
      <c r="F29" s="4">
        <v>7</v>
      </c>
      <c r="G29" s="17"/>
      <c r="H29" s="17">
        <v>7</v>
      </c>
      <c r="I29" s="17">
        <v>7</v>
      </c>
      <c r="J29" s="17"/>
      <c r="K29" s="17">
        <v>7</v>
      </c>
      <c r="L29" s="17"/>
      <c r="M29" s="17"/>
      <c r="N29" s="5"/>
    </row>
    <row r="30" spans="1:14" x14ac:dyDescent="0.25">
      <c r="A30" s="27" t="s">
        <v>32</v>
      </c>
      <c r="B30" s="4">
        <f t="shared" si="0"/>
        <v>70</v>
      </c>
      <c r="C30" s="17">
        <v>7</v>
      </c>
      <c r="D30" s="17">
        <v>7</v>
      </c>
      <c r="E30" s="17">
        <v>7</v>
      </c>
      <c r="F30" s="4">
        <v>7</v>
      </c>
      <c r="G30" s="17">
        <v>7</v>
      </c>
      <c r="H30" s="17">
        <v>7</v>
      </c>
      <c r="I30" s="17">
        <v>7</v>
      </c>
      <c r="J30" s="17">
        <v>7</v>
      </c>
      <c r="K30" s="17">
        <v>7</v>
      </c>
      <c r="L30" s="17">
        <v>7</v>
      </c>
      <c r="M30" s="17"/>
      <c r="N30" s="5"/>
    </row>
    <row r="31" spans="1:14" x14ac:dyDescent="0.25">
      <c r="A31" s="27" t="s">
        <v>41</v>
      </c>
      <c r="B31" s="4">
        <f t="shared" si="0"/>
        <v>63</v>
      </c>
      <c r="C31" s="17">
        <v>7</v>
      </c>
      <c r="D31" s="17"/>
      <c r="E31" s="17">
        <v>7</v>
      </c>
      <c r="F31" s="4">
        <v>7</v>
      </c>
      <c r="G31" s="17">
        <v>7</v>
      </c>
      <c r="H31" s="17">
        <v>7</v>
      </c>
      <c r="I31" s="17">
        <v>7</v>
      </c>
      <c r="J31" s="17">
        <v>7</v>
      </c>
      <c r="K31" s="17">
        <v>7</v>
      </c>
      <c r="L31" s="17">
        <v>7</v>
      </c>
      <c r="M31" s="17"/>
      <c r="N31" s="5"/>
    </row>
    <row r="32" spans="1:14" x14ac:dyDescent="0.25">
      <c r="A32" s="27" t="s">
        <v>42</v>
      </c>
      <c r="B32" s="4">
        <f t="shared" si="0"/>
        <v>56</v>
      </c>
      <c r="C32" s="17">
        <v>7</v>
      </c>
      <c r="D32" s="17">
        <v>7</v>
      </c>
      <c r="E32" s="17">
        <v>7</v>
      </c>
      <c r="F32" s="4">
        <v>7</v>
      </c>
      <c r="G32" s="17">
        <v>7</v>
      </c>
      <c r="H32" s="17">
        <v>7</v>
      </c>
      <c r="I32" s="17">
        <v>7</v>
      </c>
      <c r="J32" s="17">
        <v>7</v>
      </c>
      <c r="K32" s="17"/>
      <c r="L32" s="17"/>
      <c r="M32" s="17"/>
      <c r="N32" s="5"/>
    </row>
    <row r="33" spans="1:14" x14ac:dyDescent="0.25">
      <c r="A33" s="27" t="s">
        <v>46</v>
      </c>
      <c r="B33" s="4">
        <f t="shared" si="0"/>
        <v>49</v>
      </c>
      <c r="C33" s="17"/>
      <c r="D33" s="17"/>
      <c r="E33" s="17">
        <v>7</v>
      </c>
      <c r="F33" s="4">
        <v>7</v>
      </c>
      <c r="G33" s="17"/>
      <c r="H33" s="17">
        <v>7</v>
      </c>
      <c r="I33" s="17">
        <v>7</v>
      </c>
      <c r="J33" s="17">
        <v>7</v>
      </c>
      <c r="K33" s="17">
        <v>7</v>
      </c>
      <c r="L33" s="17">
        <v>7</v>
      </c>
      <c r="M33" s="17"/>
      <c r="N33" s="5"/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zoomScaleNormal="100" workbookViewId="0">
      <pane ySplit="1" topLeftCell="A2" activePane="bottomLeft" state="frozen"/>
      <selection pane="bottomLeft" activeCell="F28" sqref="F28"/>
    </sheetView>
  </sheetViews>
  <sheetFormatPr defaultRowHeight="15" x14ac:dyDescent="0.25"/>
  <cols>
    <col min="1" max="1" width="16.85546875" bestFit="1" customWidth="1"/>
    <col min="2" max="2" width="11.42578125" style="30" bestFit="1" customWidth="1"/>
    <col min="3" max="3" width="14.5703125" bestFit="1" customWidth="1"/>
    <col min="4" max="4" width="18.140625" bestFit="1" customWidth="1"/>
    <col min="5" max="5" width="11.5703125" bestFit="1" customWidth="1"/>
    <col min="6" max="6" width="16" bestFit="1" customWidth="1"/>
    <col min="7" max="7" width="16.42578125" style="30" bestFit="1" customWidth="1"/>
    <col min="8" max="8" width="9.5703125" bestFit="1" customWidth="1"/>
  </cols>
  <sheetData>
    <row r="1" spans="1:7" ht="31.5" customHeight="1" x14ac:dyDescent="0.25">
      <c r="A1" s="28" t="s">
        <v>16</v>
      </c>
      <c r="B1" s="29" t="s">
        <v>22</v>
      </c>
      <c r="C1" s="28" t="s">
        <v>23</v>
      </c>
      <c r="D1" s="96" t="s">
        <v>73</v>
      </c>
      <c r="E1" s="29" t="s">
        <v>24</v>
      </c>
      <c r="F1" s="28" t="s">
        <v>17</v>
      </c>
      <c r="G1" s="29" t="s">
        <v>20</v>
      </c>
    </row>
    <row r="2" spans="1:7" x14ac:dyDescent="0.25">
      <c r="A2" s="27" t="s">
        <v>12</v>
      </c>
      <c r="B2" s="4">
        <f t="shared" ref="B2:B28" si="0">D2+C2</f>
        <v>176</v>
      </c>
      <c r="C2" s="34">
        <f>VLOOKUP(A2,'Meeting Points'!$A$4:$B$93,2,FALSE)</f>
        <v>80</v>
      </c>
      <c r="D2" s="4">
        <f>VLOOKUP(A2,'Tournament Points'!$A$6:$E$37,5,FALSE)</f>
        <v>96</v>
      </c>
      <c r="E2" s="97">
        <f>VLOOKUP(A2,'Tournament Points'!$A$6:$C$38,2,FALSE)</f>
        <v>13.44</v>
      </c>
      <c r="F2" s="17" t="s">
        <v>19</v>
      </c>
      <c r="G2" s="69"/>
    </row>
    <row r="3" spans="1:7" x14ac:dyDescent="0.25">
      <c r="A3" s="27" t="s">
        <v>47</v>
      </c>
      <c r="B3" s="4">
        <f t="shared" si="0"/>
        <v>190</v>
      </c>
      <c r="C3" s="34">
        <f>VLOOKUP(A3,'Meeting Points'!$A$4:$B$93,2,FALSE)</f>
        <v>56</v>
      </c>
      <c r="D3" s="4">
        <f>VLOOKUP(A3,'Tournament Points'!$A$6:$E$37,5,FALSE)</f>
        <v>134</v>
      </c>
      <c r="E3" s="97">
        <f>VLOOKUP(A3,'Tournament Points'!$A$6:$C$38,2,FALSE)</f>
        <v>13.84</v>
      </c>
      <c r="F3" s="17" t="s">
        <v>18</v>
      </c>
      <c r="G3" s="69"/>
    </row>
    <row r="4" spans="1:7" x14ac:dyDescent="0.25">
      <c r="A4" s="27" t="s">
        <v>9</v>
      </c>
      <c r="B4" s="4">
        <f t="shared" si="0"/>
        <v>49</v>
      </c>
      <c r="C4" s="34">
        <f>VLOOKUP(A4,'Meeting Points'!$A$4:$B$93,2,FALSE)</f>
        <v>49</v>
      </c>
      <c r="D4" s="4">
        <f>VLOOKUP(A4,'Tournament Points'!$A$6:$E$37,5,FALSE)</f>
        <v>0</v>
      </c>
      <c r="E4" s="97">
        <f>VLOOKUP(A4,'Tournament Points'!$A$6:$C$38,2,FALSE)</f>
        <v>0</v>
      </c>
      <c r="F4" s="17" t="s">
        <v>19</v>
      </c>
      <c r="G4" s="69"/>
    </row>
    <row r="5" spans="1:7" x14ac:dyDescent="0.25">
      <c r="A5" s="27" t="s">
        <v>35</v>
      </c>
      <c r="B5" s="4">
        <f t="shared" si="0"/>
        <v>285</v>
      </c>
      <c r="C5" s="34">
        <f>VLOOKUP(A5,'Meeting Points'!$A$4:$B$93,2,FALSE)</f>
        <v>80</v>
      </c>
      <c r="D5" s="4">
        <f>VLOOKUP(A5,'Tournament Points'!$A$6:$E$37,5,FALSE)</f>
        <v>205</v>
      </c>
      <c r="E5" s="97">
        <f>VLOOKUP(A5,'Tournament Points'!$A$6:$C$38,2,FALSE)</f>
        <v>26.099999999999998</v>
      </c>
      <c r="F5" s="17" t="s">
        <v>19</v>
      </c>
      <c r="G5" s="69"/>
    </row>
    <row r="6" spans="1:7" x14ac:dyDescent="0.25">
      <c r="A6" s="27" t="s">
        <v>38</v>
      </c>
      <c r="B6" s="4">
        <f t="shared" si="0"/>
        <v>153</v>
      </c>
      <c r="C6" s="34">
        <f>VLOOKUP(A6,'Meeting Points'!$A$4:$B$93,2,FALSE)</f>
        <v>14</v>
      </c>
      <c r="D6" s="4">
        <f>VLOOKUP(A6,'Tournament Points'!$A$6:$E$37,5,FALSE)</f>
        <v>139</v>
      </c>
      <c r="E6" s="97">
        <f>VLOOKUP(A6,'Tournament Points'!$A$6:$C$38,2,FALSE)</f>
        <v>17.34</v>
      </c>
      <c r="F6" s="17" t="s">
        <v>19</v>
      </c>
      <c r="G6" s="69"/>
    </row>
    <row r="7" spans="1:7" x14ac:dyDescent="0.25">
      <c r="A7" s="27" t="s">
        <v>50</v>
      </c>
      <c r="B7" s="4">
        <f t="shared" si="0"/>
        <v>98</v>
      </c>
      <c r="C7" s="34">
        <f>VLOOKUP(A7,'Meeting Points'!$A$4:$B$93,2,FALSE)</f>
        <v>56</v>
      </c>
      <c r="D7" s="4">
        <f>VLOOKUP(A7,'Tournament Points'!$A$6:$E$37,5,FALSE)</f>
        <v>42</v>
      </c>
      <c r="E7" s="97">
        <f>VLOOKUP(A7,'Tournament Points'!$A$6:$C$38,2,FALSE)</f>
        <v>1.98</v>
      </c>
      <c r="F7" s="17" t="s">
        <v>18</v>
      </c>
      <c r="G7" s="69"/>
    </row>
    <row r="8" spans="1:7" x14ac:dyDescent="0.25">
      <c r="A8" s="27" t="s">
        <v>36</v>
      </c>
      <c r="B8" s="4">
        <f t="shared" si="0"/>
        <v>156</v>
      </c>
      <c r="C8" s="34">
        <f>VLOOKUP(A8,'Meeting Points'!$A$4:$B$93,2,FALSE)</f>
        <v>56</v>
      </c>
      <c r="D8" s="4">
        <f>VLOOKUP(A8,'Tournament Points'!$A$6:$E$37,5,FALSE)</f>
        <v>100</v>
      </c>
      <c r="E8" s="97">
        <f>VLOOKUP(A8,'Tournament Points'!$A$6:$C$38,2,FALSE)</f>
        <v>18.310000000000002</v>
      </c>
      <c r="F8" s="17" t="s">
        <v>18</v>
      </c>
      <c r="G8" s="69"/>
    </row>
    <row r="9" spans="1:7" x14ac:dyDescent="0.25">
      <c r="A9" s="27" t="s">
        <v>11</v>
      </c>
      <c r="B9" s="4">
        <f t="shared" si="0"/>
        <v>60</v>
      </c>
      <c r="C9" s="34">
        <f>VLOOKUP(A9,'Meeting Points'!$A$4:$B$93,2,FALSE)</f>
        <v>35</v>
      </c>
      <c r="D9" s="4">
        <f>VLOOKUP(A9,'Tournament Points'!$A$6:$E$37,5,FALSE)</f>
        <v>25</v>
      </c>
      <c r="E9" s="97">
        <f>VLOOKUP(A9,'Tournament Points'!$A$6:$C$38,2,FALSE)</f>
        <v>1.71</v>
      </c>
      <c r="F9" s="17" t="s">
        <v>18</v>
      </c>
      <c r="G9" s="69"/>
    </row>
    <row r="10" spans="1:7" x14ac:dyDescent="0.25">
      <c r="A10" s="27" t="s">
        <v>7</v>
      </c>
      <c r="B10" s="4">
        <f t="shared" si="0"/>
        <v>245</v>
      </c>
      <c r="C10" s="34">
        <f>VLOOKUP(A10,'Meeting Points'!$A$4:$B$93,2,FALSE)</f>
        <v>63</v>
      </c>
      <c r="D10" s="4">
        <f>VLOOKUP(A10,'Tournament Points'!$A$6:$E$37,5,FALSE)</f>
        <v>182</v>
      </c>
      <c r="E10" s="97">
        <f>VLOOKUP(A10,'Tournament Points'!$A$6:$C$38,2,FALSE)</f>
        <v>31.57</v>
      </c>
      <c r="F10" s="17" t="s">
        <v>19</v>
      </c>
      <c r="G10" s="69"/>
    </row>
    <row r="11" spans="1:7" x14ac:dyDescent="0.25">
      <c r="A11" s="27" t="s">
        <v>51</v>
      </c>
      <c r="B11" s="4">
        <f t="shared" si="0"/>
        <v>128</v>
      </c>
      <c r="C11" s="34">
        <f>VLOOKUP(A11,'Meeting Points'!$A$4:$B$93,2,FALSE)</f>
        <v>56</v>
      </c>
      <c r="D11" s="4">
        <f>VLOOKUP(A11,'Tournament Points'!$A$6:$E$37,5,FALSE)</f>
        <v>72</v>
      </c>
      <c r="E11" s="97">
        <f>VLOOKUP(A11,'Tournament Points'!$A$6:$C$38,2,FALSE)</f>
        <v>5.87</v>
      </c>
      <c r="F11" s="17" t="s">
        <v>19</v>
      </c>
      <c r="G11" s="69"/>
    </row>
    <row r="12" spans="1:7" x14ac:dyDescent="0.25">
      <c r="A12" s="27" t="s">
        <v>45</v>
      </c>
      <c r="B12" s="4">
        <f t="shared" si="0"/>
        <v>178</v>
      </c>
      <c r="C12" s="34">
        <f>VLOOKUP(A12,'Meeting Points'!$A$4:$B$93,2,FALSE)</f>
        <v>63</v>
      </c>
      <c r="D12" s="4">
        <f>VLOOKUP(A12,'Tournament Points'!$A$6:$E$37,5,FALSE)</f>
        <v>115</v>
      </c>
      <c r="E12" s="97">
        <f>VLOOKUP(A12,'Tournament Points'!$A$6:$C$38,2,FALSE)</f>
        <v>13.82</v>
      </c>
      <c r="F12" s="17" t="s">
        <v>18</v>
      </c>
      <c r="G12" s="69"/>
    </row>
    <row r="13" spans="1:7" x14ac:dyDescent="0.25">
      <c r="A13" s="27" t="s">
        <v>6</v>
      </c>
      <c r="B13" s="4">
        <f t="shared" si="0"/>
        <v>225</v>
      </c>
      <c r="C13" s="34">
        <f>VLOOKUP(A13,'Meeting Points'!$A$4:$B$93,2,FALSE)</f>
        <v>73</v>
      </c>
      <c r="D13" s="4">
        <f>VLOOKUP(A13,'Tournament Points'!$A$6:$E$37,5,FALSE)</f>
        <v>152</v>
      </c>
      <c r="E13" s="97">
        <f>VLOOKUP(A13,'Tournament Points'!$A$6:$C$38,2,FALSE)</f>
        <v>25.58</v>
      </c>
      <c r="F13" s="17" t="s">
        <v>19</v>
      </c>
      <c r="G13" s="69"/>
    </row>
    <row r="14" spans="1:7" x14ac:dyDescent="0.25">
      <c r="A14" s="27" t="s">
        <v>30</v>
      </c>
      <c r="B14" s="4">
        <f t="shared" si="0"/>
        <v>205</v>
      </c>
      <c r="C14" s="34">
        <f>VLOOKUP(A14,'Meeting Points'!$A$4:$B$93,2,FALSE)</f>
        <v>63</v>
      </c>
      <c r="D14" s="4">
        <f>VLOOKUP(A14,'Tournament Points'!$A$6:$E$37,5,FALSE)</f>
        <v>142</v>
      </c>
      <c r="E14" s="97">
        <f>VLOOKUP(A14,'Tournament Points'!$A$6:$C$38,2,FALSE)</f>
        <v>13.2</v>
      </c>
      <c r="F14" s="17" t="s">
        <v>18</v>
      </c>
      <c r="G14" s="69"/>
    </row>
    <row r="15" spans="1:7" x14ac:dyDescent="0.25">
      <c r="A15" s="27" t="s">
        <v>39</v>
      </c>
      <c r="B15" s="4">
        <f t="shared" si="0"/>
        <v>42</v>
      </c>
      <c r="C15" s="34">
        <f>VLOOKUP(A15,'Meeting Points'!$A$4:$B$93,2,FALSE)</f>
        <v>35</v>
      </c>
      <c r="D15" s="4">
        <f>VLOOKUP(A15,'Tournament Points'!$A$6:$E$37,5,FALSE)</f>
        <v>7</v>
      </c>
      <c r="E15" s="97">
        <f>VLOOKUP(A15,'Tournament Points'!$A$6:$C$38,2,FALSE)</f>
        <v>0</v>
      </c>
      <c r="F15" s="17" t="s">
        <v>19</v>
      </c>
      <c r="G15" s="69"/>
    </row>
    <row r="16" spans="1:7" x14ac:dyDescent="0.25">
      <c r="A16" s="27" t="s">
        <v>68</v>
      </c>
      <c r="B16" s="4">
        <f t="shared" si="0"/>
        <v>111</v>
      </c>
      <c r="C16" s="34">
        <f>VLOOKUP(A16,'Meeting Points'!$A$4:$B$93,2,FALSE)</f>
        <v>0</v>
      </c>
      <c r="D16" s="4">
        <f>VLOOKUP(A16,'Tournament Points'!$A$6:$E$37,5,FALSE)</f>
        <v>111</v>
      </c>
      <c r="E16" s="97">
        <f>VLOOKUP(A16,'Tournament Points'!$A$6:$C$38,2,FALSE)</f>
        <v>15.21</v>
      </c>
      <c r="F16" s="17" t="s">
        <v>19</v>
      </c>
      <c r="G16" s="69"/>
    </row>
    <row r="17" spans="1:8" x14ac:dyDescent="0.25">
      <c r="A17" s="27" t="s">
        <v>52</v>
      </c>
      <c r="B17" s="4">
        <f t="shared" si="0"/>
        <v>167</v>
      </c>
      <c r="C17" s="34">
        <f>VLOOKUP(A17,'Meeting Points'!$A$4:$B$93,2,FALSE)</f>
        <v>56</v>
      </c>
      <c r="D17" s="4">
        <f>VLOOKUP(A17,'Tournament Points'!$A$6:$E$37,5,FALSE)</f>
        <v>111</v>
      </c>
      <c r="E17" s="97">
        <f>VLOOKUP(A17,'Tournament Points'!$A$6:$C$38,2,FALSE)</f>
        <v>11.67</v>
      </c>
      <c r="F17" s="17" t="s">
        <v>18</v>
      </c>
      <c r="G17" s="69"/>
    </row>
    <row r="18" spans="1:8" x14ac:dyDescent="0.25">
      <c r="A18" s="27" t="s">
        <v>37</v>
      </c>
      <c r="B18" s="4">
        <f t="shared" si="0"/>
        <v>155</v>
      </c>
      <c r="C18" s="34">
        <f>VLOOKUP(A18,'Meeting Points'!$A$4:$B$93,2,FALSE)</f>
        <v>56</v>
      </c>
      <c r="D18" s="4">
        <f>VLOOKUP(A18,'Tournament Points'!$A$6:$E$37,5,FALSE)</f>
        <v>99</v>
      </c>
      <c r="E18" s="97">
        <f>VLOOKUP(A18,'Tournament Points'!$A$6:$C$38,2,FALSE)</f>
        <v>11.89</v>
      </c>
      <c r="F18" s="17" t="s">
        <v>19</v>
      </c>
      <c r="G18" s="69"/>
    </row>
    <row r="19" spans="1:8" x14ac:dyDescent="0.25">
      <c r="A19" s="27" t="s">
        <v>53</v>
      </c>
      <c r="B19" s="4">
        <f t="shared" si="0"/>
        <v>208</v>
      </c>
      <c r="C19" s="34">
        <f>VLOOKUP(A19,'Meeting Points'!$A$4:$B$93,2,FALSE)</f>
        <v>56</v>
      </c>
      <c r="D19" s="4">
        <f>VLOOKUP(A19,'Tournament Points'!$A$6:$E$37,5,FALSE)</f>
        <v>152</v>
      </c>
      <c r="E19" s="97">
        <f>VLOOKUP(A19,'Tournament Points'!$A$6:$C$38,2,FALSE)</f>
        <v>26.61</v>
      </c>
      <c r="F19" s="17" t="s">
        <v>19</v>
      </c>
      <c r="G19" s="69"/>
    </row>
    <row r="20" spans="1:8" x14ac:dyDescent="0.25">
      <c r="A20" s="27" t="s">
        <v>33</v>
      </c>
      <c r="B20" s="4">
        <f t="shared" si="0"/>
        <v>110</v>
      </c>
      <c r="C20" s="34">
        <f>VLOOKUP(A20,'Meeting Points'!$A$4:$B$93,2,FALSE)</f>
        <v>63</v>
      </c>
      <c r="D20" s="4">
        <f>VLOOKUP(A20,'Tournament Points'!$A$6:$E$37,5,FALSE)</f>
        <v>47</v>
      </c>
      <c r="E20" s="97">
        <f>VLOOKUP(A20,'Tournament Points'!$A$6:$C$38,2,FALSE)</f>
        <v>2.83</v>
      </c>
      <c r="F20" s="17" t="s">
        <v>18</v>
      </c>
      <c r="G20" s="69"/>
    </row>
    <row r="21" spans="1:8" x14ac:dyDescent="0.25">
      <c r="A21" s="27" t="s">
        <v>44</v>
      </c>
      <c r="B21" s="4">
        <f t="shared" si="0"/>
        <v>46</v>
      </c>
      <c r="C21" s="34">
        <f>VLOOKUP(A21,'Meeting Points'!$A$4:$B$93,2,FALSE)</f>
        <v>14</v>
      </c>
      <c r="D21" s="4">
        <f>VLOOKUP(A21,'Tournament Points'!$A$6:$E$37,5,FALSE)</f>
        <v>32</v>
      </c>
      <c r="E21" s="97">
        <f>VLOOKUP(A21,'Tournament Points'!$A$6:$C$38,2,FALSE)</f>
        <v>1.71</v>
      </c>
      <c r="F21" s="17" t="s">
        <v>19</v>
      </c>
      <c r="G21" s="69"/>
    </row>
    <row r="22" spans="1:8" x14ac:dyDescent="0.25">
      <c r="A22" s="27" t="s">
        <v>54</v>
      </c>
      <c r="B22" s="4">
        <f t="shared" si="0"/>
        <v>240</v>
      </c>
      <c r="C22" s="34">
        <f>VLOOKUP(A22,'Meeting Points'!$A$4:$B$93,2,FALSE)</f>
        <v>63</v>
      </c>
      <c r="D22" s="4">
        <f>VLOOKUP(A22,'Tournament Points'!$A$6:$E$37,5,FALSE)</f>
        <v>177</v>
      </c>
      <c r="E22" s="97">
        <f>VLOOKUP(A22,'Tournament Points'!$A$6:$C$38,2,FALSE)</f>
        <v>22.21</v>
      </c>
      <c r="F22" s="17" t="s">
        <v>18</v>
      </c>
      <c r="G22" s="69"/>
    </row>
    <row r="23" spans="1:8" x14ac:dyDescent="0.25">
      <c r="A23" s="27" t="s">
        <v>40</v>
      </c>
      <c r="B23" s="4">
        <f t="shared" si="0"/>
        <v>203</v>
      </c>
      <c r="C23" s="34">
        <f>VLOOKUP(A23,'Meeting Points'!$A$4:$B$93,2,FALSE)</f>
        <v>56</v>
      </c>
      <c r="D23" s="4">
        <f>VLOOKUP(A23,'Tournament Points'!$A$6:$E$37,5,FALSE)</f>
        <v>147</v>
      </c>
      <c r="E23" s="97">
        <f>VLOOKUP(A23,'Tournament Points'!$A$6:$C$38,2,FALSE)</f>
        <v>15.69</v>
      </c>
      <c r="F23" s="17" t="s">
        <v>18</v>
      </c>
      <c r="G23" s="69"/>
    </row>
    <row r="24" spans="1:8" x14ac:dyDescent="0.25">
      <c r="A24" s="27" t="s">
        <v>8</v>
      </c>
      <c r="B24" s="4">
        <f t="shared" si="0"/>
        <v>94</v>
      </c>
      <c r="C24" s="34">
        <f>VLOOKUP(A24,'Meeting Points'!$A$4:$B$93,2,FALSE)</f>
        <v>42</v>
      </c>
      <c r="D24" s="4">
        <f>VLOOKUP(A24,'Tournament Points'!$A$6:$E$37,5,FALSE)</f>
        <v>52</v>
      </c>
      <c r="E24" s="97">
        <f>VLOOKUP(A24,'Tournament Points'!$A$6:$C$38,2,FALSE)</f>
        <v>8.620000000000001</v>
      </c>
      <c r="F24" s="17" t="s">
        <v>19</v>
      </c>
      <c r="G24" s="69"/>
    </row>
    <row r="25" spans="1:8" x14ac:dyDescent="0.25">
      <c r="A25" s="27" t="s">
        <v>32</v>
      </c>
      <c r="B25" s="4">
        <f t="shared" si="0"/>
        <v>226</v>
      </c>
      <c r="C25" s="34">
        <f>VLOOKUP(A25,'Meeting Points'!$A$4:$B$93,2,FALSE)</f>
        <v>70</v>
      </c>
      <c r="D25" s="4">
        <f>VLOOKUP(A25,'Tournament Points'!$A$6:$E$37,5,FALSE)</f>
        <v>156</v>
      </c>
      <c r="E25" s="97">
        <f>VLOOKUP(A25,'Tournament Points'!$A$6:$C$38,2,FALSE)</f>
        <v>23.42</v>
      </c>
      <c r="F25" s="17" t="s">
        <v>19</v>
      </c>
      <c r="G25" s="69"/>
    </row>
    <row r="26" spans="1:8" x14ac:dyDescent="0.25">
      <c r="A26" s="27" t="s">
        <v>41</v>
      </c>
      <c r="B26" s="4">
        <f t="shared" si="0"/>
        <v>115</v>
      </c>
      <c r="C26" s="34">
        <f>VLOOKUP(A26,'Meeting Points'!$A$4:$B$93,2,FALSE)</f>
        <v>63</v>
      </c>
      <c r="D26" s="4">
        <f>VLOOKUP(A26,'Tournament Points'!$A$6:$E$37,5,FALSE)</f>
        <v>52</v>
      </c>
      <c r="E26" s="97">
        <f>VLOOKUP(A26,'Tournament Points'!$A$6:$C$38,2,FALSE)</f>
        <v>2.14</v>
      </c>
      <c r="F26" s="17" t="s">
        <v>18</v>
      </c>
      <c r="G26" s="69"/>
    </row>
    <row r="27" spans="1:8" x14ac:dyDescent="0.25">
      <c r="A27" s="27" t="s">
        <v>42</v>
      </c>
      <c r="B27" s="4">
        <f t="shared" si="0"/>
        <v>103</v>
      </c>
      <c r="C27" s="34">
        <f>VLOOKUP(A27,'Meeting Points'!$A$4:$B$93,2,FALSE)</f>
        <v>56</v>
      </c>
      <c r="D27" s="4">
        <f>VLOOKUP(A27,'Tournament Points'!$A$6:$E$37,5,FALSE)</f>
        <v>47</v>
      </c>
      <c r="E27" s="97">
        <f>VLOOKUP(A27,'Tournament Points'!$A$6:$C$38,2,FALSE)</f>
        <v>5.22</v>
      </c>
      <c r="F27" s="17" t="s">
        <v>18</v>
      </c>
      <c r="G27" s="69"/>
    </row>
    <row r="28" spans="1:8" x14ac:dyDescent="0.25">
      <c r="A28" s="27" t="s">
        <v>46</v>
      </c>
      <c r="B28" s="4">
        <f t="shared" si="0"/>
        <v>94</v>
      </c>
      <c r="C28" s="34">
        <f>VLOOKUP(A28,'Meeting Points'!$A$4:$B$93,2,FALSE)</f>
        <v>49</v>
      </c>
      <c r="D28" s="4">
        <f>VLOOKUP(A28,'Tournament Points'!$A$6:$E$37,5,FALSE)</f>
        <v>45</v>
      </c>
      <c r="E28" s="97">
        <f>VLOOKUP(A28,'Tournament Points'!$A$6:$C$38,2,FALSE)</f>
        <v>1.52</v>
      </c>
      <c r="F28" s="17" t="s">
        <v>18</v>
      </c>
      <c r="G28" s="69"/>
    </row>
    <row r="29" spans="1:8" x14ac:dyDescent="0.25">
      <c r="A29" s="32"/>
      <c r="B29" s="4"/>
      <c r="C29" s="34"/>
      <c r="D29" s="4"/>
      <c r="E29" s="17"/>
      <c r="G29" s="68">
        <f>SUM(G2:G28)</f>
        <v>0</v>
      </c>
      <c r="H29" s="68" t="s">
        <v>21</v>
      </c>
    </row>
    <row r="30" spans="1:8" x14ac:dyDescent="0.25">
      <c r="A30" s="32"/>
      <c r="B30" s="4"/>
      <c r="C30" s="34"/>
      <c r="D30" s="4"/>
      <c r="E30" s="17"/>
    </row>
    <row r="31" spans="1:8" x14ac:dyDescent="0.25">
      <c r="A31" s="32"/>
      <c r="B31" s="4"/>
      <c r="C31" s="34"/>
      <c r="D31" s="4"/>
      <c r="E31" s="17"/>
    </row>
    <row r="32" spans="1:8" x14ac:dyDescent="0.25">
      <c r="A32" s="32"/>
      <c r="B32" s="4"/>
      <c r="C32" s="34"/>
      <c r="D32" s="4"/>
      <c r="E32" s="17"/>
    </row>
    <row r="33" spans="1:5" x14ac:dyDescent="0.25">
      <c r="A33" s="32"/>
      <c r="B33" s="4"/>
      <c r="C33" s="34"/>
      <c r="D33" s="4"/>
      <c r="E33" s="17"/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workbookViewId="0">
      <selection activeCell="B14" sqref="B14"/>
    </sheetView>
  </sheetViews>
  <sheetFormatPr defaultRowHeight="15" x14ac:dyDescent="0.25"/>
  <cols>
    <col min="1" max="1" width="13.5703125" bestFit="1" customWidth="1"/>
    <col min="2" max="2" width="16.140625" bestFit="1" customWidth="1"/>
    <col min="5" max="5" width="14.85546875" customWidth="1"/>
    <col min="6" max="6" width="13.140625" bestFit="1" customWidth="1"/>
    <col min="7" max="7" width="14.85546875" bestFit="1" customWidth="1"/>
  </cols>
  <sheetData>
    <row r="1" spans="1:7" ht="19.5" thickBot="1" x14ac:dyDescent="0.35">
      <c r="A1" s="110" t="s">
        <v>70</v>
      </c>
      <c r="B1" s="111"/>
      <c r="E1" s="90"/>
      <c r="F1" s="90"/>
      <c r="G1" s="90"/>
    </row>
    <row r="2" spans="1:7" ht="18.75" x14ac:dyDescent="0.3">
      <c r="A2" s="72" t="s">
        <v>19</v>
      </c>
      <c r="B2" s="72" t="s">
        <v>31</v>
      </c>
      <c r="E2" s="90"/>
      <c r="F2" s="91"/>
      <c r="G2" s="92"/>
    </row>
    <row r="3" spans="1:7" x14ac:dyDescent="0.25">
      <c r="A3" s="14"/>
      <c r="B3" s="16"/>
      <c r="E3" s="90"/>
      <c r="F3" s="91"/>
      <c r="G3" s="92"/>
    </row>
    <row r="4" spans="1:7" x14ac:dyDescent="0.25">
      <c r="A4" s="14"/>
      <c r="B4" s="16"/>
      <c r="E4" s="90"/>
      <c r="F4" s="91"/>
      <c r="G4" s="93"/>
    </row>
    <row r="5" spans="1:7" x14ac:dyDescent="0.25">
      <c r="A5" s="14"/>
      <c r="B5" s="42"/>
      <c r="E5" s="90"/>
      <c r="F5" s="92"/>
      <c r="G5" s="92"/>
    </row>
    <row r="6" spans="1:7" x14ac:dyDescent="0.25">
      <c r="A6" s="16"/>
      <c r="B6" s="16"/>
      <c r="E6" s="90"/>
      <c r="F6" s="92"/>
      <c r="G6" s="93"/>
    </row>
    <row r="7" spans="1:7" x14ac:dyDescent="0.25">
      <c r="A7" s="16"/>
      <c r="B7" s="42"/>
      <c r="E7" s="90"/>
      <c r="F7" s="91"/>
      <c r="G7" s="92"/>
    </row>
    <row r="8" spans="1:7" x14ac:dyDescent="0.25">
      <c r="A8" s="14"/>
      <c r="B8" s="16"/>
      <c r="E8" s="90"/>
      <c r="F8" s="91"/>
      <c r="G8" s="92"/>
    </row>
    <row r="9" spans="1:7" x14ac:dyDescent="0.25">
      <c r="A9" s="14"/>
      <c r="B9" s="16"/>
      <c r="E9" s="90"/>
      <c r="F9" s="91"/>
      <c r="G9" s="92"/>
    </row>
    <row r="10" spans="1:7" x14ac:dyDescent="0.25">
      <c r="A10" s="16"/>
      <c r="B10" s="16"/>
      <c r="E10" s="94"/>
      <c r="F10" s="92"/>
      <c r="G10" s="95"/>
    </row>
    <row r="11" spans="1:7" x14ac:dyDescent="0.25">
      <c r="A11" s="16"/>
      <c r="B11" s="73"/>
      <c r="C11" s="75" t="s">
        <v>34</v>
      </c>
      <c r="E11" s="90"/>
      <c r="F11" s="92"/>
      <c r="G11" s="90"/>
    </row>
  </sheetData>
  <mergeCells count="1">
    <mergeCell ref="A1:B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Club Member Standings</vt:lpstr>
      <vt:lpstr>Tournament Points</vt:lpstr>
      <vt:lpstr>Meeting Points</vt:lpstr>
      <vt:lpstr>Member Summary</vt:lpstr>
      <vt:lpstr>Classic Pairings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Rex Harris</cp:lastModifiedBy>
  <cp:lastPrinted>2018-06-08T12:25:57Z</cp:lastPrinted>
  <dcterms:created xsi:type="dcterms:W3CDTF">2014-01-06T20:29:30Z</dcterms:created>
  <dcterms:modified xsi:type="dcterms:W3CDTF">2022-07-24T19:08:57Z</dcterms:modified>
</cp:coreProperties>
</file>